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3.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4.xml" ContentType="application/vnd.openxmlformats-officedocument.themeOverrid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gdgre\Dropbox\"/>
    </mc:Choice>
  </mc:AlternateContent>
  <xr:revisionPtr revIDLastSave="0" documentId="13_ncr:1_{BCBA3CFB-6009-44E0-8FC5-D736CDC5003F}" xr6:coauthVersionLast="47" xr6:coauthVersionMax="47" xr10:uidLastSave="{00000000-0000-0000-0000-000000000000}"/>
  <bookViews>
    <workbookView xWindow="5172" yWindow="564" windowWidth="20772" windowHeight="17160" activeTab="3" xr2:uid="{395EEAB1-84D5-4B38-A148-F94F8BB96AE2}"/>
  </bookViews>
  <sheets>
    <sheet name="Opening" sheetId="7" r:id="rId1"/>
    <sheet name="Enter Scores" sheetId="3" r:id="rId2"/>
    <sheet name="Graphs" sheetId="8" r:id="rId3"/>
    <sheet name="Serial Administrations" sheetId="1" r:id="rId4"/>
    <sheet name="Short Form Results" sheetId="5" r:id="rId5"/>
    <sheet name="Norms" sheetId="6" r:id="rId6"/>
  </sheets>
  <definedNames>
    <definedName name="_xlnm.Print_Area" localSheetId="1">'Enter Scores'!$B$2:$X$53</definedName>
    <definedName name="_xlnm.Print_Area" localSheetId="2">Graphs!$B$2:$S$35</definedName>
    <definedName name="_xlnm.Print_Area" localSheetId="3">'Serial Administrations'!$B$2:$K$38</definedName>
    <definedName name="_xlnm.Print_Area" localSheetId="4">'Short Form Results'!$B$2:$AA$46</definedName>
  </definedNames>
  <calcPr calcId="191029"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1" l="1"/>
  <c r="E37" i="1"/>
  <c r="F37" i="1"/>
  <c r="G37" i="1"/>
  <c r="C37" i="1"/>
  <c r="C41" i="3"/>
  <c r="G5" i="5"/>
  <c r="P39" i="8"/>
  <c r="K5" i="8"/>
  <c r="Q40" i="8"/>
  <c r="J40" i="8"/>
  <c r="W6" i="5"/>
  <c r="W5" i="5"/>
  <c r="R6" i="5"/>
  <c r="R5" i="5"/>
  <c r="M5" i="8"/>
  <c r="K40" i="8" s="1"/>
  <c r="C6" i="8"/>
  <c r="G5" i="8"/>
  <c r="G4" i="8"/>
  <c r="C5" i="8"/>
  <c r="C4" i="8"/>
  <c r="N4" i="3"/>
  <c r="F4" i="1" s="1"/>
  <c r="K4" i="3"/>
  <c r="E4" i="1" s="1"/>
  <c r="C34" i="1"/>
  <c r="D34" i="1"/>
  <c r="F34" i="1"/>
  <c r="G34" i="1"/>
  <c r="C33" i="1"/>
  <c r="D33" i="1"/>
  <c r="F33" i="1"/>
  <c r="G33" i="1"/>
  <c r="C3" i="1"/>
  <c r="C32" i="3"/>
  <c r="C35" i="3" s="1"/>
  <c r="D34" i="3"/>
  <c r="D35" i="3"/>
  <c r="C5" i="1"/>
  <c r="H4" i="3"/>
  <c r="C4" i="1" s="1"/>
  <c r="L5" i="8" l="1"/>
  <c r="C34" i="3"/>
  <c r="R40" i="8" l="1"/>
  <c r="L40" i="8"/>
  <c r="C5" i="5"/>
  <c r="B4" i="1"/>
  <c r="H7" i="3"/>
  <c r="C7" i="3"/>
  <c r="C6" i="3"/>
  <c r="C5" i="3"/>
  <c r="C4" i="3"/>
  <c r="V40" i="5" l="1"/>
  <c r="U40" i="5"/>
  <c r="T40" i="5"/>
  <c r="S40" i="5"/>
  <c r="R40" i="5"/>
  <c r="D40" i="5"/>
  <c r="E40" i="5"/>
  <c r="E45" i="5" s="1"/>
  <c r="F40" i="5"/>
  <c r="F45" i="5" s="1"/>
  <c r="G40" i="5"/>
  <c r="G45" i="5" s="1"/>
  <c r="C40" i="5"/>
  <c r="V19" i="5"/>
  <c r="U19" i="5"/>
  <c r="T19" i="5"/>
  <c r="S19" i="5"/>
  <c r="R19" i="5"/>
  <c r="D19" i="5"/>
  <c r="D24" i="5" s="1"/>
  <c r="E19" i="5"/>
  <c r="F19" i="5"/>
  <c r="G19" i="5"/>
  <c r="C19" i="5"/>
  <c r="V39" i="5"/>
  <c r="V41" i="5" s="1"/>
  <c r="U39" i="5"/>
  <c r="U41" i="5" s="1"/>
  <c r="T39" i="5"/>
  <c r="T41" i="5" s="1"/>
  <c r="S39" i="5"/>
  <c r="S41" i="5" s="1"/>
  <c r="R39" i="5"/>
  <c r="R41" i="5" s="1"/>
  <c r="V18" i="5"/>
  <c r="V20" i="5" s="1"/>
  <c r="U18" i="5"/>
  <c r="U20" i="5" s="1"/>
  <c r="T18" i="5"/>
  <c r="T20" i="5" s="1"/>
  <c r="S18" i="5"/>
  <c r="S20" i="5" s="1"/>
  <c r="R18" i="5"/>
  <c r="R20" i="5" s="1"/>
  <c r="D39" i="5"/>
  <c r="D41" i="5" s="1"/>
  <c r="E39" i="5"/>
  <c r="E41" i="5" s="1"/>
  <c r="F39" i="5"/>
  <c r="F41" i="5" s="1"/>
  <c r="G39" i="5"/>
  <c r="G41" i="5" s="1"/>
  <c r="C39" i="5"/>
  <c r="C41" i="5" s="1"/>
  <c r="D18" i="5"/>
  <c r="D20" i="5" s="1"/>
  <c r="E18" i="5"/>
  <c r="E20" i="5" s="1"/>
  <c r="F18" i="5"/>
  <c r="F20" i="5" s="1"/>
  <c r="G18" i="5"/>
  <c r="G20" i="5" s="1"/>
  <c r="C18" i="5"/>
  <c r="C20" i="5" s="1"/>
  <c r="C6" i="5"/>
  <c r="D30" i="1"/>
  <c r="E30" i="1"/>
  <c r="F30" i="1"/>
  <c r="G30" i="1"/>
  <c r="C30" i="1"/>
  <c r="D32" i="1"/>
  <c r="D31" i="1" s="1"/>
  <c r="E32" i="1"/>
  <c r="F32" i="1"/>
  <c r="F31" i="1" s="1"/>
  <c r="G32" i="1"/>
  <c r="D32" i="3"/>
  <c r="C38" i="3" s="1"/>
  <c r="D38" i="3" s="1"/>
  <c r="E32" i="3"/>
  <c r="C52" i="3"/>
  <c r="G31" i="3"/>
  <c r="C32" i="1"/>
  <c r="C31" i="1" s="1"/>
  <c r="C53" i="3"/>
  <c r="G30" i="3"/>
  <c r="G29" i="3"/>
  <c r="G28" i="3"/>
  <c r="G27" i="3"/>
  <c r="G26" i="3"/>
  <c r="G25" i="3"/>
  <c r="G24" i="3"/>
  <c r="G23" i="3"/>
  <c r="G22" i="3"/>
  <c r="G21" i="3"/>
  <c r="G20" i="3"/>
  <c r="G19" i="3"/>
  <c r="G18" i="3"/>
  <c r="G17" i="3"/>
  <c r="G16" i="3"/>
  <c r="G15" i="3"/>
  <c r="G14" i="3"/>
  <c r="G13" i="3"/>
  <c r="G12" i="3"/>
  <c r="A12" i="3"/>
  <c r="A13" i="3" s="1"/>
  <c r="A14" i="3" s="1"/>
  <c r="A15" i="3" s="1"/>
  <c r="A16" i="3" s="1"/>
  <c r="A17" i="3" s="1"/>
  <c r="A18" i="3" s="1"/>
  <c r="A19" i="3" s="1"/>
  <c r="A20" i="3" s="1"/>
  <c r="A21" i="3" s="1"/>
  <c r="A22" i="3" s="1"/>
  <c r="A23" i="3" s="1"/>
  <c r="A24" i="3" s="1"/>
  <c r="A25" i="3" s="1"/>
  <c r="A26" i="3" s="1"/>
  <c r="A27" i="3" s="1"/>
  <c r="A28" i="3" s="1"/>
  <c r="A29" i="3" s="1"/>
  <c r="A30" i="3" s="1"/>
  <c r="A10" i="1"/>
  <c r="A11" i="1" s="1"/>
  <c r="A12" i="1" s="1"/>
  <c r="A13" i="1" s="1"/>
  <c r="A14" i="1" s="1"/>
  <c r="A15" i="1" s="1"/>
  <c r="A16" i="1" s="1"/>
  <c r="A17" i="1" s="1"/>
  <c r="A18" i="1" s="1"/>
  <c r="A19" i="1" s="1"/>
  <c r="A20" i="1" s="1"/>
  <c r="A21" i="1" s="1"/>
  <c r="A22" i="1" s="1"/>
  <c r="A23" i="1" s="1"/>
  <c r="A24" i="1" s="1"/>
  <c r="A25" i="1" s="1"/>
  <c r="A26" i="1" s="1"/>
  <c r="A27" i="1" s="1"/>
  <c r="A28" i="1" s="1"/>
  <c r="D45" i="5" l="1"/>
  <c r="C45" i="5"/>
  <c r="E24" i="5"/>
  <c r="G24" i="5"/>
  <c r="C24" i="5"/>
  <c r="F24" i="5"/>
  <c r="E31" i="1"/>
  <c r="E34" i="1"/>
  <c r="E33" i="1"/>
  <c r="G31" i="1"/>
  <c r="E35" i="3"/>
  <c r="E34" i="3"/>
  <c r="E33" i="3"/>
  <c r="Q5" i="3"/>
  <c r="E41" i="3"/>
  <c r="C33" i="3"/>
  <c r="J5" i="8" s="1"/>
  <c r="P40" i="8" s="1"/>
  <c r="C46" i="3"/>
  <c r="C39" i="3"/>
  <c r="D39" i="3" s="1"/>
  <c r="D46" i="3"/>
  <c r="C48" i="3" s="1"/>
  <c r="D33" i="3"/>
  <c r="C49" i="3" l="1"/>
  <c r="C47" i="3"/>
  <c r="F41" i="3"/>
  <c r="C44" i="3" s="1"/>
  <c r="C43" i="3"/>
  <c r="Q4" i="3"/>
  <c r="G4" i="1" s="1"/>
  <c r="C42" i="3"/>
</calcChain>
</file>

<file path=xl/sharedStrings.xml><?xml version="1.0" encoding="utf-8"?>
<sst xmlns="http://schemas.openxmlformats.org/spreadsheetml/2006/main" count="257" uniqueCount="167">
  <si>
    <t>Item</t>
  </si>
  <si>
    <t>Overall impact</t>
  </si>
  <si>
    <t>Patient</t>
  </si>
  <si>
    <t>Sleep</t>
  </si>
  <si>
    <t>Interpersonal contact</t>
  </si>
  <si>
    <t>Sexual functioning</t>
  </si>
  <si>
    <t>Pain or discomfort</t>
  </si>
  <si>
    <t>Seriousness</t>
  </si>
  <si>
    <t>Impairs appetite</t>
  </si>
  <si>
    <t>Biggest life difficulty</t>
  </si>
  <si>
    <t>Productivity</t>
  </si>
  <si>
    <t>Frequent treatment</t>
  </si>
  <si>
    <t>Difficult to control</t>
  </si>
  <si>
    <t>Dependency</t>
  </si>
  <si>
    <t>Perform responsibilities</t>
  </si>
  <si>
    <t>Don't enjoy life</t>
  </si>
  <si>
    <t>Life threateninng</t>
  </si>
  <si>
    <t>Concern</t>
  </si>
  <si>
    <t>Many symptoms</t>
  </si>
  <si>
    <t>Low energy</t>
  </si>
  <si>
    <t>Feel burdensome</t>
  </si>
  <si>
    <t xml:space="preserve">TOTAL </t>
  </si>
  <si>
    <t xml:space="preserve">AVERAGE </t>
  </si>
  <si>
    <t>Professional</t>
  </si>
  <si>
    <t>Group</t>
  </si>
  <si>
    <t>Cognitive impairment</t>
  </si>
  <si>
    <t>Mean</t>
  </si>
  <si>
    <t>sd</t>
  </si>
  <si>
    <t>Pain</t>
  </si>
  <si>
    <t>MS</t>
  </si>
  <si>
    <t>Parkinsons</t>
  </si>
  <si>
    <t>CVA</t>
  </si>
  <si>
    <t>Epilepsy</t>
  </si>
  <si>
    <t>Dementia</t>
  </si>
  <si>
    <t>Patient name</t>
  </si>
  <si>
    <t>PATIENT</t>
  </si>
  <si>
    <t>PROFESSIONAL</t>
  </si>
  <si>
    <t>INFORMANT</t>
  </si>
  <si>
    <t>Life threatening</t>
  </si>
  <si>
    <t xml:space="preserve">SD </t>
  </si>
  <si>
    <t xml:space="preserve">Group </t>
  </si>
  <si>
    <t xml:space="preserve">Group Mean </t>
  </si>
  <si>
    <t>Feels burdensome</t>
  </si>
  <si>
    <t xml:space="preserve">Illness Index Scoring </t>
  </si>
  <si>
    <t>Spouse</t>
  </si>
  <si>
    <t xml:space="preserve">Patient and Informant  </t>
  </si>
  <si>
    <t xml:space="preserve">Patient and Professional  </t>
  </si>
  <si>
    <t xml:space="preserve">If lower  </t>
  </si>
  <si>
    <t xml:space="preserve">If higher </t>
  </si>
  <si>
    <t xml:space="preserve">If comparable  </t>
  </si>
  <si>
    <t xml:space="preserve">if higher  </t>
  </si>
  <si>
    <t xml:space="preserve">PERCENT OF TOTAL </t>
  </si>
  <si>
    <t>mean</t>
  </si>
  <si>
    <t xml:space="preserve"> See manual for profile pattern interpretative assistance  </t>
  </si>
  <si>
    <t>No correlation if all item scores are the same</t>
  </si>
  <si>
    <t xml:space="preserve">All scores are 1 </t>
  </si>
  <si>
    <t xml:space="preserve">Standard deviation is 0 </t>
  </si>
  <si>
    <t xml:space="preserve">CORRELATIONS </t>
  </si>
  <si>
    <t xml:space="preserve">PATIENT VS. PROFESSIONAL </t>
  </si>
  <si>
    <t xml:space="preserve">PATIENT REPORT VALIDITY ANALYSIS </t>
  </si>
  <si>
    <t xml:space="preserve">Patient z </t>
  </si>
  <si>
    <t xml:space="preserve">Group sd </t>
  </si>
  <si>
    <t>Informant</t>
  </si>
  <si>
    <t>Enter the date and scores (1-5)</t>
  </si>
  <si>
    <t>Date 1</t>
  </si>
  <si>
    <t>Date 2</t>
  </si>
  <si>
    <t>Date 3</t>
  </si>
  <si>
    <t>Date 4</t>
  </si>
  <si>
    <t>Date 5</t>
  </si>
  <si>
    <t>8.1.22</t>
  </si>
  <si>
    <t>10.1.22</t>
  </si>
  <si>
    <t>1.5.23</t>
  </si>
  <si>
    <t>5.5.23</t>
  </si>
  <si>
    <t>8.1.23</t>
  </si>
  <si>
    <t>New drug</t>
  </si>
  <si>
    <t>Recurrence</t>
  </si>
  <si>
    <t xml:space="preserve">Percent of Total </t>
  </si>
  <si>
    <t xml:space="preserve">Total </t>
  </si>
  <si>
    <t xml:space="preserve">Average </t>
  </si>
  <si>
    <t xml:space="preserve">Comment </t>
  </si>
  <si>
    <t>PATIENT SERIAL ADMINISTRATIONS</t>
  </si>
  <si>
    <t>Interpersonal contact (4 item)</t>
  </si>
  <si>
    <t>Pain or discomfort (4 item)</t>
  </si>
  <si>
    <t>Concern (4 item)</t>
  </si>
  <si>
    <t>Professional Name</t>
  </si>
  <si>
    <t xml:space="preserve">Dates </t>
  </si>
  <si>
    <t>John Doe</t>
  </si>
  <si>
    <t>Sleep impairment</t>
  </si>
  <si>
    <t>Groups</t>
  </si>
  <si>
    <t>All outpatients</t>
  </si>
  <si>
    <t>Eval #</t>
  </si>
  <si>
    <t>10.1.23</t>
  </si>
  <si>
    <t>1.5.24</t>
  </si>
  <si>
    <t>2.5.24</t>
  </si>
  <si>
    <t>John Doctor MD</t>
  </si>
  <si>
    <t>Correlations with Professional</t>
  </si>
  <si>
    <t>Notes</t>
  </si>
  <si>
    <t>* There is no correlation if all items in a date are the same value</t>
  </si>
  <si>
    <t xml:space="preserve"> sd </t>
  </si>
  <si>
    <t xml:space="preserve">Mean </t>
  </si>
  <si>
    <t>RESULTS</t>
  </si>
  <si>
    <t xml:space="preserve">z </t>
  </si>
  <si>
    <t>GROUP COMPARISON</t>
  </si>
  <si>
    <t>Highest value in row is highlighted in red</t>
  </si>
  <si>
    <t xml:space="preserve">Productivity </t>
  </si>
  <si>
    <t>Same scores across scale or no variablity may indicate problems with report validity</t>
  </si>
  <si>
    <t>Initial Date</t>
  </si>
  <si>
    <t>Professional specialty</t>
  </si>
  <si>
    <t>PCP</t>
  </si>
  <si>
    <t>Research patient # 2</t>
  </si>
  <si>
    <t>www.PRTpublishing.com</t>
  </si>
  <si>
    <t>Patient Name</t>
  </si>
  <si>
    <t xml:space="preserve">Informant Relationship  </t>
  </si>
  <si>
    <t xml:space="preserve">Professional Name &amp; Degree  </t>
  </si>
  <si>
    <t>3.24.24</t>
  </si>
  <si>
    <t>z</t>
  </si>
  <si>
    <t xml:space="preserve">Note  </t>
  </si>
  <si>
    <t>Illness Group     (use drop down option)</t>
  </si>
  <si>
    <t>Brain injury</t>
  </si>
  <si>
    <t>Specialty</t>
  </si>
  <si>
    <t xml:space="preserve">Illness Index Graphs </t>
  </si>
  <si>
    <t>Does not enjoy life</t>
  </si>
  <si>
    <t>See manual for interpretation assistance</t>
  </si>
  <si>
    <t>Add Other group</t>
  </si>
  <si>
    <r>
      <t xml:space="preserve">Illness Index </t>
    </r>
    <r>
      <rPr>
        <sz val="8"/>
        <color rgb="FFFFFF00"/>
        <rFont val="Calibri (Body)"/>
      </rPr>
      <t>©</t>
    </r>
  </si>
  <si>
    <r>
      <rPr>
        <b/>
        <sz val="16"/>
        <color theme="0"/>
        <rFont val="Calibri (Body)"/>
      </rPr>
      <t>Illness Index</t>
    </r>
    <r>
      <rPr>
        <b/>
        <sz val="18"/>
        <color theme="0"/>
        <rFont val="Calibri"/>
        <family val="2"/>
        <scheme val="minor"/>
      </rPr>
      <t xml:space="preserve"> </t>
    </r>
    <r>
      <rPr>
        <sz val="8"/>
        <color theme="0"/>
        <rFont val="Calibri (Body)"/>
      </rPr>
      <t xml:space="preserve">© </t>
    </r>
    <r>
      <rPr>
        <sz val="14"/>
        <color theme="0"/>
        <rFont val="Calibri (Body)"/>
      </rPr>
      <t>Short Form Administrations</t>
    </r>
  </si>
  <si>
    <r>
      <rPr>
        <b/>
        <sz val="10"/>
        <color theme="0"/>
        <rFont val="Calibri"/>
        <family val="2"/>
        <scheme val="minor"/>
      </rPr>
      <t>4 Item form</t>
    </r>
    <r>
      <rPr>
        <sz val="10"/>
        <color theme="0"/>
        <rFont val="Calibri"/>
        <family val="2"/>
        <scheme val="minor"/>
      </rPr>
      <t xml:space="preserve"> (using a biopsychosocial item sampling)</t>
    </r>
  </si>
  <si>
    <r>
      <t xml:space="preserve">Excel scoring spreadsheet </t>
    </r>
    <r>
      <rPr>
        <sz val="8"/>
        <color theme="0"/>
        <rFont val="Calibri (Body)"/>
      </rPr>
      <t>2.1</t>
    </r>
  </si>
  <si>
    <t>Add the mean and sd to obtain the patient z score for a different group</t>
  </si>
  <si>
    <t>Age</t>
  </si>
  <si>
    <t>Sex</t>
  </si>
  <si>
    <t>Male</t>
  </si>
  <si>
    <t>Note or ID</t>
  </si>
  <si>
    <t>Relationships</t>
  </si>
  <si>
    <r>
      <rPr>
        <b/>
        <sz val="10"/>
        <color theme="1"/>
        <rFont val="Calibri"/>
        <family val="2"/>
        <scheme val="minor"/>
      </rPr>
      <t xml:space="preserve">6 item form </t>
    </r>
    <r>
      <rPr>
        <sz val="10"/>
        <color theme="1"/>
        <rFont val="Calibri"/>
        <family val="2"/>
        <scheme val="minor"/>
      </rPr>
      <t>(using highest item-total score correlations)</t>
    </r>
  </si>
  <si>
    <t>Scoring for the Illness Index, Illness Index Professional, Illness Index Informant</t>
  </si>
  <si>
    <t>ILLNESS INDEX COMPARATIVE PROFILE</t>
  </si>
  <si>
    <t>Percentage of total score (All questionnaires)</t>
  </si>
  <si>
    <t>Dates</t>
  </si>
  <si>
    <r>
      <t xml:space="preserve">PATIENT REPORT </t>
    </r>
    <r>
      <rPr>
        <b/>
        <sz val="10"/>
        <color theme="1"/>
        <rFont val="Calibri (Body)"/>
      </rPr>
      <t>(4 item short form)</t>
    </r>
  </si>
  <si>
    <r>
      <t xml:space="preserve">PATIENT REPORT </t>
    </r>
    <r>
      <rPr>
        <b/>
        <sz val="10"/>
        <color theme="1"/>
        <rFont val="Calibri (Body)"/>
      </rPr>
      <t>(6 item short form)</t>
    </r>
  </si>
  <si>
    <r>
      <t xml:space="preserve">HEALTHCARE PROFESSIONAL REPORT </t>
    </r>
    <r>
      <rPr>
        <b/>
        <sz val="10"/>
        <color theme="1"/>
        <rFont val="Calibri (Body)"/>
      </rPr>
      <t>(4 item short form)</t>
    </r>
  </si>
  <si>
    <r>
      <t xml:space="preserve">HEALTHCARE PROFESSIONAL REPORT </t>
    </r>
    <r>
      <rPr>
        <b/>
        <sz val="10"/>
        <color rgb="FF000000"/>
        <rFont val="Calibri (Body)"/>
      </rPr>
      <t>(6 item short form)</t>
    </r>
  </si>
  <si>
    <t>Patient name or ID</t>
  </si>
  <si>
    <t>Initials if not original professional</t>
  </si>
  <si>
    <t xml:space="preserve">Item                                           Dates </t>
  </si>
  <si>
    <t>Item                                           Dates</t>
  </si>
  <si>
    <t>ILLNESS INDEX Patient Scores</t>
  </si>
  <si>
    <t>Enter score 1 - 5 for each available report</t>
  </si>
  <si>
    <t>Navigation</t>
  </si>
  <si>
    <r>
      <rPr>
        <sz val="7"/>
        <color theme="1"/>
        <rFont val="Calibri (Body)"/>
      </rPr>
      <t>2</t>
    </r>
    <r>
      <rPr>
        <b/>
        <sz val="7"/>
        <color theme="1"/>
        <rFont val="Calibri (Body)"/>
      </rPr>
      <t xml:space="preserve">   </t>
    </r>
    <r>
      <rPr>
        <b/>
        <sz val="8"/>
        <color theme="1"/>
        <rFont val="Calibri"/>
        <family val="2"/>
        <scheme val="minor"/>
      </rPr>
      <t>Interpersonal contact (4 item)</t>
    </r>
  </si>
  <si>
    <r>
      <rPr>
        <sz val="7"/>
        <color theme="1"/>
        <rFont val="Calibri (Body)"/>
      </rPr>
      <t xml:space="preserve">4   </t>
    </r>
    <r>
      <rPr>
        <b/>
        <sz val="8"/>
        <color theme="1"/>
        <rFont val="Calibri"/>
        <family val="2"/>
        <scheme val="minor"/>
      </rPr>
      <t>Pain or discomfort (4 item)</t>
    </r>
  </si>
  <si>
    <r>
      <rPr>
        <sz val="7"/>
        <color theme="1"/>
        <rFont val="Calibri (Body)"/>
      </rPr>
      <t>5</t>
    </r>
    <r>
      <rPr>
        <b/>
        <sz val="8"/>
        <color theme="1"/>
        <rFont val="Calibri"/>
        <family val="2"/>
        <scheme val="minor"/>
      </rPr>
      <t xml:space="preserve">   Concern (4 item)</t>
    </r>
  </si>
  <si>
    <r>
      <t xml:space="preserve">10  </t>
    </r>
    <r>
      <rPr>
        <b/>
        <sz val="8"/>
        <color theme="1"/>
        <rFont val="Calibri (Body)"/>
      </rPr>
      <t>Productivity</t>
    </r>
    <r>
      <rPr>
        <sz val="7"/>
        <color theme="1"/>
        <rFont val="Calibri"/>
        <family val="2"/>
        <scheme val="minor"/>
      </rPr>
      <t xml:space="preserve"> </t>
    </r>
  </si>
  <si>
    <r>
      <rPr>
        <sz val="7"/>
        <color theme="1"/>
        <rFont val="Calibri (Body)"/>
      </rPr>
      <t xml:space="preserve">10  </t>
    </r>
    <r>
      <rPr>
        <b/>
        <sz val="8"/>
        <color theme="1"/>
        <rFont val="Calibri"/>
        <family val="2"/>
        <scheme val="minor"/>
      </rPr>
      <t xml:space="preserve">Productivity </t>
    </r>
  </si>
  <si>
    <r>
      <rPr>
        <sz val="8"/>
        <color theme="1"/>
        <rFont val="Calibri (Body)"/>
      </rPr>
      <t xml:space="preserve">14  </t>
    </r>
    <r>
      <rPr>
        <b/>
        <sz val="8"/>
        <color theme="1"/>
        <rFont val="Calibri"/>
        <family val="2"/>
        <scheme val="minor"/>
      </rPr>
      <t>Does not enjoy life</t>
    </r>
  </si>
  <si>
    <r>
      <rPr>
        <sz val="8"/>
        <color theme="1"/>
        <rFont val="Calibri (Body)"/>
      </rPr>
      <t xml:space="preserve">16  </t>
    </r>
    <r>
      <rPr>
        <b/>
        <sz val="8"/>
        <color theme="1"/>
        <rFont val="Calibri"/>
        <family val="2"/>
        <scheme val="minor"/>
      </rPr>
      <t>Dependency</t>
    </r>
  </si>
  <si>
    <r>
      <rPr>
        <sz val="8"/>
        <color theme="1"/>
        <rFont val="Calibri (Body)"/>
      </rPr>
      <t xml:space="preserve">18  </t>
    </r>
    <r>
      <rPr>
        <b/>
        <sz val="8"/>
        <color theme="1"/>
        <rFont val="Calibri"/>
        <family val="2"/>
        <scheme val="minor"/>
      </rPr>
      <t>Feels burdensome</t>
    </r>
  </si>
  <si>
    <r>
      <rPr>
        <sz val="8"/>
        <color theme="1"/>
        <rFont val="Calibri (Body)"/>
      </rPr>
      <t xml:space="preserve">19  </t>
    </r>
    <r>
      <rPr>
        <b/>
        <sz val="8"/>
        <color theme="1"/>
        <rFont val="Calibri"/>
        <family val="2"/>
        <scheme val="minor"/>
      </rPr>
      <t>Perform responsibilities</t>
    </r>
  </si>
  <si>
    <r>
      <rPr>
        <sz val="8"/>
        <color theme="1"/>
        <rFont val="Calibri (Body)"/>
      </rPr>
      <t xml:space="preserve">20  </t>
    </r>
    <r>
      <rPr>
        <b/>
        <sz val="8"/>
        <color theme="1"/>
        <rFont val="Calibri"/>
        <family val="2"/>
        <scheme val="minor"/>
      </rPr>
      <t>Overall negative mpact</t>
    </r>
  </si>
  <si>
    <t>Overall negative mpact</t>
  </si>
  <si>
    <t>Scoring by Glen D. Greenberg PhD © V 2.2</t>
  </si>
  <si>
    <r>
      <t xml:space="preserve">ILLNESS INDEX </t>
    </r>
    <r>
      <rPr>
        <sz val="10"/>
        <color rgb="FFFFFF00"/>
        <rFont val="Calibri"/>
        <family val="2"/>
        <scheme val="minor"/>
      </rPr>
      <t>Patient vs Informant</t>
    </r>
  </si>
  <si>
    <r>
      <t>ILLNESS INDEX</t>
    </r>
    <r>
      <rPr>
        <b/>
        <sz val="10"/>
        <color rgb="FFFFFF00"/>
        <rFont val="Calibri"/>
        <family val="2"/>
        <scheme val="minor"/>
      </rPr>
      <t xml:space="preserve"> </t>
    </r>
    <r>
      <rPr>
        <sz val="10"/>
        <color rgb="FFFFFF00"/>
        <rFont val="Calibri"/>
        <family val="2"/>
        <scheme val="minor"/>
      </rPr>
      <t>Patient vs Professional</t>
    </r>
  </si>
  <si>
    <t xml:space="preserve">PATIENT vs GROUP MEAN z score </t>
  </si>
  <si>
    <t xml:space="preserve">Illness Index Results </t>
  </si>
  <si>
    <t>Doesn't enjoy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</si>
</sst>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F800]dddd\,\ mmmm\ dd\,\ yyyy"/>
  </numFmts>
  <fonts count="64">
    <font>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8"/>
      <color theme="1"/>
      <name val="Calibri"/>
      <family val="2"/>
      <scheme val="minor"/>
    </font>
    <font>
      <sz val="7"/>
      <color rgb="FFFF0000"/>
      <name val="Calibri"/>
      <family val="2"/>
      <scheme val="minor"/>
    </font>
    <font>
      <sz val="11"/>
      <color theme="0"/>
      <name val="Calibri"/>
      <family val="2"/>
      <scheme val="minor"/>
    </font>
    <font>
      <sz val="8"/>
      <color theme="0"/>
      <name val="Calibri"/>
      <family val="2"/>
      <scheme val="minor"/>
    </font>
    <font>
      <sz val="9"/>
      <color theme="4"/>
      <name val="Calibri"/>
      <family val="2"/>
      <scheme val="minor"/>
    </font>
    <font>
      <sz val="7"/>
      <color theme="4"/>
      <name val="Calibri"/>
      <family val="2"/>
      <scheme val="minor"/>
    </font>
    <font>
      <sz val="7"/>
      <color theme="1"/>
      <name val="Calibri"/>
      <family val="2"/>
      <scheme val="minor"/>
    </font>
    <font>
      <sz val="8"/>
      <name val="Calibri"/>
      <family val="2"/>
      <scheme val="minor"/>
    </font>
    <font>
      <sz val="8"/>
      <color rgb="FFFF0000"/>
      <name val="Calibri"/>
      <family val="2"/>
      <scheme val="minor"/>
    </font>
    <font>
      <sz val="7"/>
      <color theme="0"/>
      <name val="Calibri"/>
      <family val="2"/>
      <scheme val="minor"/>
    </font>
    <font>
      <sz val="8"/>
      <color theme="0"/>
      <name val="Calibri (Body)"/>
    </font>
    <font>
      <sz val="14"/>
      <color theme="0"/>
      <name val="Calibri"/>
      <family val="2"/>
      <scheme val="minor"/>
    </font>
    <font>
      <b/>
      <sz val="8"/>
      <color theme="4" tint="-0.249977111117893"/>
      <name val="Calibri"/>
      <family val="2"/>
      <scheme val="minor"/>
    </font>
    <font>
      <b/>
      <u/>
      <sz val="8"/>
      <color theme="4" tint="-0.249977111117893"/>
      <name val="Calibri"/>
      <family val="2"/>
      <scheme val="minor"/>
    </font>
    <font>
      <u/>
      <sz val="11"/>
      <color theme="4" tint="-0.249977111117893"/>
      <name val="Calibri"/>
      <family val="2"/>
      <scheme val="minor"/>
    </font>
    <font>
      <b/>
      <sz val="9"/>
      <color rgb="FF7030A0"/>
      <name val="Calibri"/>
      <family val="2"/>
      <scheme val="minor"/>
    </font>
    <font>
      <sz val="9"/>
      <color theme="1" tint="0.499984740745262"/>
      <name val="Calibri"/>
      <family val="2"/>
      <scheme val="minor"/>
    </font>
    <font>
      <sz val="9"/>
      <color theme="0"/>
      <name val="Calibri"/>
      <family val="2"/>
      <scheme val="minor"/>
    </font>
    <font>
      <b/>
      <sz val="9"/>
      <color rgb="FFFF0000"/>
      <name val="Calibri"/>
      <family val="2"/>
      <scheme val="minor"/>
    </font>
    <font>
      <sz val="9"/>
      <name val="Calibri"/>
      <family val="2"/>
      <scheme val="minor"/>
    </font>
    <font>
      <b/>
      <sz val="9"/>
      <color theme="1"/>
      <name val="Calibri (Body)"/>
    </font>
    <font>
      <b/>
      <sz val="9"/>
      <color theme="0"/>
      <name val="Calibri"/>
      <family val="2"/>
      <scheme val="minor"/>
    </font>
    <font>
      <u/>
      <sz val="9"/>
      <color theme="1"/>
      <name val="Calibri"/>
      <family val="2"/>
      <scheme val="minor"/>
    </font>
    <font>
      <b/>
      <sz val="8"/>
      <name val="Calibri"/>
      <family val="2"/>
      <scheme val="minor"/>
    </font>
    <font>
      <sz val="10"/>
      <color theme="0"/>
      <name val="Calibri"/>
      <family val="2"/>
      <scheme val="minor"/>
    </font>
    <font>
      <b/>
      <sz val="11"/>
      <color theme="1"/>
      <name val="Calibri"/>
      <family val="2"/>
      <scheme val="minor"/>
    </font>
    <font>
      <b/>
      <sz val="8"/>
      <color rgb="FF7030A0"/>
      <name val="Calibri"/>
      <family val="2"/>
      <scheme val="minor"/>
    </font>
    <font>
      <sz val="10"/>
      <color theme="1"/>
      <name val="Calibri"/>
      <family val="2"/>
      <scheme val="minor"/>
    </font>
    <font>
      <sz val="8"/>
      <color theme="1"/>
      <name val="Calibri (Body)"/>
    </font>
    <font>
      <b/>
      <sz val="8"/>
      <color rgb="FFC00000"/>
      <name val="Calibri"/>
      <family val="2"/>
      <scheme val="minor"/>
    </font>
    <font>
      <sz val="8"/>
      <color rgb="FF7030A0"/>
      <name val="Calibri"/>
      <family val="2"/>
      <scheme val="minor"/>
    </font>
    <font>
      <sz val="11"/>
      <color rgb="FF7030A0"/>
      <name val="Calibri"/>
      <family val="2"/>
      <scheme val="minor"/>
    </font>
    <font>
      <b/>
      <sz val="10"/>
      <color theme="0"/>
      <name val="Calibri"/>
      <family val="2"/>
      <scheme val="minor"/>
    </font>
    <font>
      <b/>
      <sz val="7"/>
      <color theme="1"/>
      <name val="Calibri (Body)"/>
    </font>
    <font>
      <sz val="7"/>
      <color theme="1"/>
      <name val="Calibri (Body)"/>
    </font>
    <font>
      <sz val="28"/>
      <color theme="0"/>
      <name val="Avenir Book"/>
      <family val="2"/>
    </font>
    <font>
      <u/>
      <sz val="11"/>
      <color theme="10"/>
      <name val="Calibri"/>
      <family val="2"/>
      <scheme val="minor"/>
    </font>
    <font>
      <b/>
      <sz val="10"/>
      <color theme="0" tint="-4.9989318521683403E-2"/>
      <name val="Calibri"/>
      <family val="2"/>
      <scheme val="minor"/>
    </font>
    <font>
      <u/>
      <sz val="11"/>
      <color theme="1"/>
      <name val="Calibri"/>
      <family val="2"/>
      <scheme val="minor"/>
    </font>
    <font>
      <sz val="11"/>
      <color theme="9" tint="-0.499984740745262"/>
      <name val="Calibri"/>
      <family val="2"/>
      <scheme val="minor"/>
    </font>
    <font>
      <sz val="12"/>
      <color theme="0"/>
      <name val="Calibri"/>
      <family val="2"/>
      <scheme val="minor"/>
    </font>
    <font>
      <b/>
      <sz val="8"/>
      <color theme="1"/>
      <name val="Calibri (Body)"/>
    </font>
    <font>
      <sz val="16"/>
      <color rgb="FFFFFF00"/>
      <name val="Calibri"/>
      <family val="2"/>
      <scheme val="minor"/>
    </font>
    <font>
      <sz val="9"/>
      <color theme="9" tint="-0.499984740745262"/>
      <name val="Aptos"/>
      <family val="2"/>
    </font>
    <font>
      <sz val="9"/>
      <color rgb="FF7030A0"/>
      <name val="Calibri"/>
      <family val="2"/>
      <scheme val="minor"/>
    </font>
    <font>
      <b/>
      <sz val="16"/>
      <color theme="1"/>
      <name val="Calibri"/>
      <family val="2"/>
      <scheme val="minor"/>
    </font>
    <font>
      <sz val="8"/>
      <color rgb="FFFFFF00"/>
      <name val="Calibri (Body)"/>
    </font>
    <font>
      <b/>
      <sz val="16"/>
      <color theme="0"/>
      <name val="Calibri (Body)"/>
    </font>
    <font>
      <b/>
      <sz val="18"/>
      <color theme="0"/>
      <name val="Calibri"/>
      <family val="2"/>
      <scheme val="minor"/>
    </font>
    <font>
      <sz val="14"/>
      <color theme="0"/>
      <name val="Calibri (Body)"/>
    </font>
    <font>
      <b/>
      <sz val="14"/>
      <color theme="0"/>
      <name val="Calibri"/>
      <family val="2"/>
      <scheme val="minor"/>
    </font>
    <font>
      <b/>
      <sz val="10"/>
      <color theme="1"/>
      <name val="Calibri"/>
      <family val="2"/>
      <scheme val="minor"/>
    </font>
    <font>
      <b/>
      <sz val="16"/>
      <color rgb="FF000000"/>
      <name val="Calibri"/>
      <family val="2"/>
      <scheme val="minor"/>
    </font>
    <font>
      <sz val="9"/>
      <color theme="1"/>
      <name val="Calibri (Body)"/>
    </font>
    <font>
      <b/>
      <sz val="10"/>
      <color theme="1"/>
      <name val="Calibri (Body)"/>
    </font>
    <font>
      <b/>
      <sz val="10"/>
      <color rgb="FF000000"/>
      <name val="Calibri (Body)"/>
    </font>
    <font>
      <i/>
      <sz val="8"/>
      <color theme="1"/>
      <name val="Calibri"/>
      <family val="2"/>
      <scheme val="minor"/>
    </font>
    <font>
      <b/>
      <sz val="12"/>
      <color theme="9" tint="-0.499984740745262"/>
      <name val="Aptos"/>
      <family val="2"/>
    </font>
    <font>
      <sz val="10"/>
      <color rgb="FFFFFF00"/>
      <name val="Calibri"/>
      <family val="2"/>
      <scheme val="minor"/>
    </font>
    <font>
      <b/>
      <sz val="10"/>
      <color rgb="FFFFFF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FFFFFF"/>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theme="0"/>
      </bottom>
      <diagonal/>
    </border>
    <border>
      <left style="thin">
        <color theme="0"/>
      </left>
      <right style="thin">
        <color theme="0"/>
      </right>
      <top style="thin">
        <color theme="0"/>
      </top>
      <bottom style="thin">
        <color theme="0"/>
      </bottom>
      <diagonal/>
    </border>
    <border>
      <left style="thin">
        <color theme="1"/>
      </left>
      <right style="thin">
        <color theme="1"/>
      </right>
      <top/>
      <bottom style="thin">
        <color indexed="64"/>
      </bottom>
      <diagonal/>
    </border>
    <border>
      <left/>
      <right style="thin">
        <color theme="0"/>
      </right>
      <top/>
      <bottom/>
      <diagonal/>
    </border>
    <border>
      <left style="thin">
        <color theme="0"/>
      </left>
      <right style="thin">
        <color theme="0"/>
      </right>
      <top style="thin">
        <color theme="0"/>
      </top>
      <bottom/>
      <diagonal/>
    </border>
    <border>
      <left style="thin">
        <color theme="8" tint="-0.24994659260841701"/>
      </left>
      <right/>
      <top style="thin">
        <color theme="8" tint="-0.24994659260841701"/>
      </top>
      <bottom/>
      <diagonal/>
    </border>
    <border>
      <left/>
      <right/>
      <top style="thin">
        <color theme="8" tint="-0.24994659260841701"/>
      </top>
      <bottom/>
      <diagonal/>
    </border>
    <border>
      <left style="thin">
        <color theme="8" tint="-0.24994659260841701"/>
      </left>
      <right/>
      <top style="thin">
        <color theme="8" tint="-0.24994659260841701"/>
      </top>
      <bottom style="thin">
        <color theme="8" tint="0.59996337778862885"/>
      </bottom>
      <diagonal/>
    </border>
    <border>
      <left/>
      <right style="thin">
        <color theme="8" tint="0.59996337778862885"/>
      </right>
      <top style="thin">
        <color theme="8" tint="-0.24994659260841701"/>
      </top>
      <bottom style="thin">
        <color theme="8" tint="0.59996337778862885"/>
      </bottom>
      <diagonal/>
    </border>
    <border>
      <left/>
      <right style="thin">
        <color theme="8" tint="0.59996337778862885"/>
      </right>
      <top style="thin">
        <color theme="8" tint="-0.24994659260841701"/>
      </top>
      <bottom/>
      <diagonal/>
    </border>
    <border>
      <left style="thin">
        <color theme="8" tint="-0.24994659260841701"/>
      </left>
      <right/>
      <top/>
      <bottom style="thin">
        <color theme="8" tint="0.59996337778862885"/>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40" fillId="0" borderId="0" applyNumberFormat="0" applyFill="0" applyBorder="0" applyAlignment="0" applyProtection="0"/>
  </cellStyleXfs>
  <cellXfs count="268">
    <xf numFmtId="0" fontId="0" fillId="0" borderId="0" xfId="0"/>
    <xf numFmtId="0" fontId="3" fillId="0" borderId="0" xfId="0" applyFont="1"/>
    <xf numFmtId="0" fontId="0" fillId="2" borderId="0" xfId="0" applyFill="1"/>
    <xf numFmtId="0" fontId="0" fillId="0" borderId="0" xfId="0" applyAlignment="1">
      <alignment horizontal="center" vertical="center"/>
    </xf>
    <xf numFmtId="0" fontId="2" fillId="2" borderId="0" xfId="0" applyFont="1" applyFill="1"/>
    <xf numFmtId="0" fontId="0" fillId="2" borderId="0" xfId="0" applyFill="1" applyAlignment="1">
      <alignment horizontal="center" vertical="center"/>
    </xf>
    <xf numFmtId="0" fontId="1" fillId="2" borderId="0" xfId="0" applyFont="1" applyFill="1"/>
    <xf numFmtId="0" fontId="8"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xf>
    <xf numFmtId="0" fontId="2" fillId="2" borderId="0" xfId="0" applyFont="1" applyFill="1" applyAlignment="1">
      <alignment horizontal="left"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2" fontId="2" fillId="2" borderId="0" xfId="0" applyNumberFormat="1" applyFont="1" applyFill="1" applyAlignment="1">
      <alignment horizontal="center" vertical="center"/>
    </xf>
    <xf numFmtId="0" fontId="4" fillId="2" borderId="0" xfId="0" applyFont="1" applyFill="1"/>
    <xf numFmtId="0" fontId="0" fillId="2" borderId="0" xfId="0" applyFill="1" applyAlignment="1">
      <alignment vertical="center"/>
    </xf>
    <xf numFmtId="0" fontId="2" fillId="2" borderId="0" xfId="0" applyFont="1" applyFill="1" applyAlignment="1">
      <alignment vertical="center"/>
    </xf>
    <xf numFmtId="0" fontId="6" fillId="2" borderId="0" xfId="0" applyFont="1" applyFill="1"/>
    <xf numFmtId="0" fontId="7" fillId="2" borderId="0" xfId="0" applyFont="1" applyFill="1"/>
    <xf numFmtId="0" fontId="7" fillId="2" borderId="0" xfId="0" applyFont="1" applyFill="1" applyAlignment="1">
      <alignment horizontal="center" vertical="center"/>
    </xf>
    <xf numFmtId="0" fontId="7" fillId="2" borderId="0" xfId="0" applyFont="1" applyFill="1" applyAlignment="1">
      <alignment horizont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0" fillId="2" borderId="4" xfId="0" applyFill="1" applyBorder="1"/>
    <xf numFmtId="0" fontId="9"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applyAlignment="1">
      <alignment horizontal="left" vertical="center"/>
    </xf>
    <xf numFmtId="0" fontId="12" fillId="2" borderId="0" xfId="0" applyFont="1" applyFill="1" applyAlignment="1">
      <alignment vertical="center"/>
    </xf>
    <xf numFmtId="0" fontId="1" fillId="2" borderId="0" xfId="0" applyFont="1" applyFill="1" applyAlignment="1">
      <alignment vertical="center"/>
    </xf>
    <xf numFmtId="0" fontId="15" fillId="2" borderId="0" xfId="0" applyFont="1" applyFill="1"/>
    <xf numFmtId="0" fontId="10" fillId="2" borderId="0" xfId="0" applyFont="1" applyFill="1" applyAlignment="1">
      <alignment horizontal="center" vertical="center"/>
    </xf>
    <xf numFmtId="0" fontId="4" fillId="2" borderId="0" xfId="0" applyFont="1" applyFill="1" applyAlignment="1">
      <alignment vertical="center"/>
    </xf>
    <xf numFmtId="0" fontId="12" fillId="2" borderId="0" xfId="0" applyFont="1" applyFill="1" applyAlignment="1">
      <alignment horizontal="left" vertical="center"/>
    </xf>
    <xf numFmtId="0" fontId="7" fillId="2" borderId="0" xfId="0" applyFont="1" applyFill="1" applyAlignment="1">
      <alignment vertical="center"/>
    </xf>
    <xf numFmtId="2" fontId="2" fillId="2" borderId="0" xfId="0" applyNumberFormat="1" applyFont="1" applyFill="1" applyAlignment="1">
      <alignment horizontal="center"/>
    </xf>
    <xf numFmtId="0" fontId="17" fillId="2" borderId="0" xfId="0" applyFont="1" applyFill="1" applyAlignment="1">
      <alignment horizontal="center" vertical="center"/>
    </xf>
    <xf numFmtId="0" fontId="18" fillId="2" borderId="0" xfId="0" applyFont="1" applyFill="1"/>
    <xf numFmtId="0" fontId="7" fillId="2" borderId="0" xfId="0" applyFont="1" applyFill="1" applyAlignment="1">
      <alignment horizontal="left" vertical="center"/>
    </xf>
    <xf numFmtId="0" fontId="17" fillId="2" borderId="0" xfId="0" applyFont="1" applyFill="1" applyAlignment="1">
      <alignment horizontal="left" vertical="center"/>
    </xf>
    <xf numFmtId="0" fontId="17" fillId="2" borderId="0" xfId="0" applyFont="1" applyFill="1"/>
    <xf numFmtId="1" fontId="2" fillId="2" borderId="0" xfId="0" applyNumberFormat="1" applyFont="1" applyFill="1" applyAlignment="1">
      <alignment horizontal="right" vertical="center"/>
    </xf>
    <xf numFmtId="0" fontId="3" fillId="4" borderId="0" xfId="0" applyFont="1" applyFill="1" applyAlignment="1">
      <alignment horizontal="left" vertical="center"/>
    </xf>
    <xf numFmtId="0" fontId="10" fillId="2" borderId="0" xfId="0" applyFont="1" applyFill="1"/>
    <xf numFmtId="0" fontId="1" fillId="2" borderId="0" xfId="0" applyFont="1" applyFill="1" applyAlignment="1">
      <alignment horizontal="center" vertical="center"/>
    </xf>
    <xf numFmtId="0" fontId="6" fillId="2" borderId="0" xfId="0" applyFont="1" applyFill="1" applyAlignment="1">
      <alignment vertical="center"/>
    </xf>
    <xf numFmtId="0" fontId="3" fillId="2" borderId="0" xfId="0" applyFont="1" applyFill="1" applyAlignment="1">
      <alignment vertical="center"/>
    </xf>
    <xf numFmtId="0" fontId="2" fillId="4" borderId="0" xfId="0" applyFont="1" applyFill="1" applyAlignment="1">
      <alignment horizontal="left" vertical="center"/>
    </xf>
    <xf numFmtId="0" fontId="2" fillId="2" borderId="0" xfId="0" applyFont="1" applyFill="1" applyAlignment="1">
      <alignment horizontal="left" vertical="center" wrapText="1"/>
    </xf>
    <xf numFmtId="0" fontId="3" fillId="0" borderId="0" xfId="0" applyFont="1" applyAlignment="1">
      <alignment horizontal="left" vertical="center"/>
    </xf>
    <xf numFmtId="0" fontId="1" fillId="8" borderId="0" xfId="0" applyFont="1" applyFill="1" applyAlignment="1">
      <alignment horizontal="center" vertical="center"/>
    </xf>
    <xf numFmtId="0" fontId="21" fillId="2" borderId="0" xfId="0" applyFont="1" applyFill="1"/>
    <xf numFmtId="0" fontId="0" fillId="2" borderId="0" xfId="0" applyFill="1" applyAlignment="1">
      <alignment horizontal="left" vertical="center"/>
    </xf>
    <xf numFmtId="164" fontId="2" fillId="2" borderId="0" xfId="0" applyNumberFormat="1" applyFont="1" applyFill="1" applyAlignment="1">
      <alignment horizontal="center" vertical="center"/>
    </xf>
    <xf numFmtId="0" fontId="16" fillId="2" borderId="0" xfId="0" applyFont="1" applyFill="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1" fillId="2" borderId="0" xfId="0" applyFont="1" applyFill="1" applyAlignment="1">
      <alignment horizontal="left" vertical="center"/>
    </xf>
    <xf numFmtId="0" fontId="2" fillId="0" borderId="0" xfId="0" applyFont="1"/>
    <xf numFmtId="0" fontId="12" fillId="2" borderId="0" xfId="0" applyFont="1" applyFill="1"/>
    <xf numFmtId="0" fontId="4" fillId="6" borderId="0" xfId="0" applyFont="1" applyFill="1" applyAlignment="1">
      <alignment horizontal="center" vertical="center"/>
    </xf>
    <xf numFmtId="0" fontId="4" fillId="5" borderId="0" xfId="0" applyFont="1" applyFill="1" applyAlignment="1">
      <alignment horizontal="center" vertical="center"/>
    </xf>
    <xf numFmtId="0" fontId="4" fillId="7" borderId="0" xfId="0" applyFont="1" applyFill="1" applyAlignment="1">
      <alignment horizontal="center" vertical="center"/>
    </xf>
    <xf numFmtId="0" fontId="0" fillId="0" borderId="0" xfId="0" applyAlignment="1">
      <alignment horizontal="left" vertical="center"/>
    </xf>
    <xf numFmtId="0" fontId="1" fillId="4" borderId="0" xfId="0" applyFont="1" applyFill="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164" fontId="1" fillId="2" borderId="0" xfId="0" applyNumberFormat="1" applyFont="1" applyFill="1" applyAlignment="1">
      <alignment horizontal="center" vertical="center"/>
    </xf>
    <xf numFmtId="9" fontId="2" fillId="2" borderId="0" xfId="0" applyNumberFormat="1" applyFont="1" applyFill="1" applyAlignment="1">
      <alignment horizontal="center" vertical="center"/>
    </xf>
    <xf numFmtId="0" fontId="1" fillId="0" borderId="0" xfId="0" applyFont="1"/>
    <xf numFmtId="0" fontId="20" fillId="2" borderId="0" xfId="0" applyFont="1" applyFill="1" applyAlignment="1">
      <alignment vertical="center"/>
    </xf>
    <xf numFmtId="0" fontId="0" fillId="2" borderId="0" xfId="0" applyFill="1" applyAlignment="1">
      <alignment horizontal="center"/>
    </xf>
    <xf numFmtId="0" fontId="2" fillId="6" borderId="0" xfId="0" applyFont="1" applyFill="1" applyAlignment="1">
      <alignment horizontal="center" vertical="center"/>
    </xf>
    <xf numFmtId="0" fontId="2" fillId="5" borderId="0" xfId="0" applyFont="1" applyFill="1" applyAlignment="1">
      <alignment horizontal="center" vertical="center"/>
    </xf>
    <xf numFmtId="0" fontId="2" fillId="7" borderId="0" xfId="0" applyFont="1" applyFill="1" applyAlignment="1">
      <alignment horizontal="center" vertical="center"/>
    </xf>
    <xf numFmtId="164" fontId="2" fillId="2" borderId="1" xfId="0" applyNumberFormat="1" applyFont="1" applyFill="1" applyBorder="1" applyAlignment="1">
      <alignment horizontal="center" vertical="center"/>
    </xf>
    <xf numFmtId="9" fontId="2" fillId="2" borderId="6" xfId="0" applyNumberFormat="1" applyFont="1" applyFill="1" applyBorder="1" applyAlignment="1">
      <alignment horizontal="center" vertical="center"/>
    </xf>
    <xf numFmtId="0" fontId="0" fillId="0" borderId="0" xfId="0" applyAlignment="1">
      <alignment vertical="center"/>
    </xf>
    <xf numFmtId="0" fontId="26" fillId="2" borderId="0" xfId="0" applyFont="1" applyFill="1" applyAlignment="1">
      <alignment horizontal="center" vertical="center"/>
    </xf>
    <xf numFmtId="0" fontId="25" fillId="2" borderId="0" xfId="0" applyFont="1" applyFill="1" applyAlignment="1">
      <alignment horizontal="left" vertical="center"/>
    </xf>
    <xf numFmtId="2" fontId="1" fillId="2" borderId="0" xfId="0" applyNumberFormat="1" applyFont="1" applyFill="1" applyAlignment="1">
      <alignment horizontal="center" vertical="center"/>
    </xf>
    <xf numFmtId="2" fontId="4" fillId="2" borderId="1"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0" fontId="32" fillId="2" borderId="0" xfId="0" applyFont="1" applyFill="1" applyAlignment="1">
      <alignment vertical="center"/>
    </xf>
    <xf numFmtId="9" fontId="1" fillId="2" borderId="0" xfId="0" applyNumberFormat="1" applyFont="1" applyFill="1" applyAlignment="1">
      <alignment vertical="center"/>
    </xf>
    <xf numFmtId="0" fontId="27" fillId="2" borderId="0" xfId="0" applyFont="1" applyFill="1" applyAlignment="1">
      <alignment horizontal="left" vertical="center" wrapText="1"/>
    </xf>
    <xf numFmtId="0" fontId="2" fillId="2" borderId="0" xfId="0" applyFont="1" applyFill="1" applyAlignment="1">
      <alignment horizontal="center" vertical="top"/>
    </xf>
    <xf numFmtId="0" fontId="23" fillId="2" borderId="0" xfId="0" applyFont="1" applyFill="1" applyAlignment="1">
      <alignment horizontal="center" vertical="center"/>
    </xf>
    <xf numFmtId="0" fontId="22" fillId="0" borderId="0" xfId="0" applyFont="1" applyAlignment="1">
      <alignment horizontal="center" vertical="center"/>
    </xf>
    <xf numFmtId="0" fontId="28" fillId="3" borderId="0" xfId="0" applyFont="1" applyFill="1" applyAlignment="1">
      <alignment horizontal="left" vertical="center"/>
    </xf>
    <xf numFmtId="0" fontId="30" fillId="2" borderId="0" xfId="0" applyFont="1" applyFill="1" applyAlignment="1">
      <alignment horizontal="left" vertical="center"/>
    </xf>
    <xf numFmtId="0" fontId="2" fillId="4" borderId="0" xfId="0" applyFont="1" applyFill="1"/>
    <xf numFmtId="0" fontId="21" fillId="3" borderId="0" xfId="0" applyFont="1" applyFill="1" applyAlignment="1">
      <alignment horizontal="left" vertical="center"/>
    </xf>
    <xf numFmtId="0" fontId="29" fillId="2" borderId="0" xfId="0" applyFont="1" applyFill="1"/>
    <xf numFmtId="0" fontId="0" fillId="2" borderId="5" xfId="0" applyFill="1" applyBorder="1" applyAlignment="1">
      <alignment horizontal="left" vertical="center"/>
    </xf>
    <xf numFmtId="2" fontId="33" fillId="2" borderId="0" xfId="0" applyNumberFormat="1" applyFont="1" applyFill="1" applyAlignment="1">
      <alignment horizontal="center" vertical="center"/>
    </xf>
    <xf numFmtId="0" fontId="10" fillId="0" borderId="0" xfId="0" applyFont="1" applyAlignment="1">
      <alignment horizontal="left" vertical="center"/>
    </xf>
    <xf numFmtId="2" fontId="10" fillId="4" borderId="0" xfId="0" applyNumberFormat="1" applyFont="1" applyFill="1" applyAlignment="1">
      <alignment horizontal="left" vertical="center"/>
    </xf>
    <xf numFmtId="0" fontId="12" fillId="4" borderId="0" xfId="0" applyFont="1" applyFill="1"/>
    <xf numFmtId="0" fontId="6" fillId="3" borderId="0" xfId="0" applyFont="1" applyFill="1"/>
    <xf numFmtId="0" fontId="0" fillId="2" borderId="7" xfId="0" applyFill="1" applyBorder="1" applyAlignment="1">
      <alignment horizontal="left" vertical="center"/>
    </xf>
    <xf numFmtId="0" fontId="2" fillId="0" borderId="0" xfId="0" applyFont="1" applyAlignment="1">
      <alignment vertical="center"/>
    </xf>
    <xf numFmtId="164" fontId="1" fillId="0" borderId="0" xfId="0" applyNumberFormat="1" applyFont="1" applyAlignment="1">
      <alignment horizontal="center" vertical="center"/>
    </xf>
    <xf numFmtId="0" fontId="4" fillId="2" borderId="0" xfId="0" applyFont="1" applyFill="1" applyAlignment="1">
      <alignment horizontal="center"/>
    </xf>
    <xf numFmtId="1" fontId="2" fillId="2" borderId="0" xfId="0" applyNumberFormat="1" applyFont="1" applyFill="1" applyAlignment="1">
      <alignment horizontal="center" vertical="center"/>
    </xf>
    <xf numFmtId="0" fontId="22" fillId="2" borderId="0" xfId="0" applyFont="1" applyFill="1" applyAlignment="1">
      <alignment horizontal="center" vertical="center"/>
    </xf>
    <xf numFmtId="0" fontId="0" fillId="2" borderId="8" xfId="0" applyFill="1" applyBorder="1" applyAlignment="1">
      <alignment horizontal="left" vertical="center"/>
    </xf>
    <xf numFmtId="0" fontId="4" fillId="0" borderId="0" xfId="0" applyFont="1" applyAlignment="1">
      <alignment horizontal="right" vertical="center"/>
    </xf>
    <xf numFmtId="164" fontId="2" fillId="0" borderId="0" xfId="0" applyNumberFormat="1" applyFont="1" applyAlignment="1">
      <alignment horizontal="center" vertical="center"/>
    </xf>
    <xf numFmtId="2" fontId="33" fillId="0" borderId="0" xfId="0" applyNumberFormat="1" applyFont="1" applyAlignment="1">
      <alignment horizontal="center" vertical="center"/>
    </xf>
    <xf numFmtId="0" fontId="10" fillId="2" borderId="0" xfId="0" applyFont="1" applyFill="1" applyAlignment="1">
      <alignment horizontal="center"/>
    </xf>
    <xf numFmtId="0" fontId="10" fillId="2" borderId="0" xfId="0" applyFont="1" applyFill="1" applyAlignment="1">
      <alignment horizontal="left"/>
    </xf>
    <xf numFmtId="0" fontId="0" fillId="8" borderId="0" xfId="0" applyFill="1"/>
    <xf numFmtId="0" fontId="2" fillId="8" borderId="0" xfId="0" applyFont="1" applyFill="1" applyAlignment="1">
      <alignment vertical="center"/>
    </xf>
    <xf numFmtId="0" fontId="2" fillId="8" borderId="0" xfId="0" applyFont="1" applyFill="1"/>
    <xf numFmtId="0" fontId="0" fillId="8" borderId="0" xfId="0" applyFill="1" applyAlignment="1">
      <alignment horizontal="left" vertical="center"/>
    </xf>
    <xf numFmtId="0" fontId="0" fillId="8" borderId="0" xfId="0" applyFill="1" applyAlignment="1">
      <alignment horizontal="center"/>
    </xf>
    <xf numFmtId="0" fontId="0" fillId="8" borderId="0" xfId="0" applyFill="1" applyAlignment="1">
      <alignment horizontal="center" vertical="center"/>
    </xf>
    <xf numFmtId="0" fontId="2" fillId="0" borderId="0" xfId="0" applyFont="1" applyAlignment="1">
      <alignment horizontal="left" vertical="center"/>
    </xf>
    <xf numFmtId="0" fontId="2" fillId="8" borderId="0" xfId="0" applyFont="1" applyFill="1" applyAlignment="1">
      <alignment horizontal="left" vertical="center"/>
    </xf>
    <xf numFmtId="0" fontId="28" fillId="2" borderId="0" xfId="0" applyFont="1" applyFill="1" applyAlignment="1">
      <alignment horizontal="center" vertical="center"/>
    </xf>
    <xf numFmtId="0" fontId="36" fillId="0" borderId="0" xfId="0" applyFont="1" applyAlignment="1">
      <alignment horizontal="center" vertical="center"/>
    </xf>
    <xf numFmtId="0" fontId="1" fillId="0" borderId="0" xfId="0" applyFont="1" applyAlignment="1">
      <alignment horizontal="left" vertical="center"/>
    </xf>
    <xf numFmtId="0" fontId="6" fillId="2" borderId="0" xfId="0" applyFont="1" applyFill="1" applyAlignment="1">
      <alignment horizontal="center" vertical="center"/>
    </xf>
    <xf numFmtId="0" fontId="4" fillId="0" borderId="0" xfId="0" applyFont="1" applyAlignment="1">
      <alignment horizontal="left" vertical="center"/>
    </xf>
    <xf numFmtId="0" fontId="2" fillId="8" borderId="0" xfId="0" applyFont="1" applyFill="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34" fillId="2" borderId="0" xfId="0" applyFont="1" applyFill="1" applyAlignment="1">
      <alignment horizontal="left" vertical="center"/>
    </xf>
    <xf numFmtId="0" fontId="39" fillId="2" borderId="0" xfId="0" applyFont="1" applyFill="1" applyAlignment="1">
      <alignment horizontal="center" vertical="center" wrapText="1"/>
    </xf>
    <xf numFmtId="0" fontId="39" fillId="2" borderId="0" xfId="0" applyFont="1" applyFill="1" applyAlignment="1">
      <alignment horizontal="center" vertical="center"/>
    </xf>
    <xf numFmtId="0" fontId="21"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14" fillId="3" borderId="0" xfId="0" applyFont="1" applyFill="1" applyAlignment="1">
      <alignment horizontal="left" vertical="center"/>
    </xf>
    <xf numFmtId="0" fontId="44" fillId="2" borderId="0" xfId="0" applyFont="1" applyFill="1" applyAlignment="1">
      <alignment horizontal="center" vertical="center"/>
    </xf>
    <xf numFmtId="0" fontId="34" fillId="4" borderId="2" xfId="0" applyFont="1" applyFill="1" applyBorder="1" applyAlignment="1">
      <alignment horizontal="left" vertical="center"/>
    </xf>
    <xf numFmtId="0" fontId="34" fillId="4" borderId="2" xfId="0" applyFont="1" applyFill="1" applyBorder="1" applyAlignment="1">
      <alignment horizontal="right" vertical="center"/>
    </xf>
    <xf numFmtId="0" fontId="0" fillId="4" borderId="2" xfId="0" applyFill="1" applyBorder="1"/>
    <xf numFmtId="0" fontId="19" fillId="4" borderId="2" xfId="0" applyFont="1" applyFill="1" applyBorder="1" applyAlignment="1">
      <alignment horizontal="center" vertical="center"/>
    </xf>
    <xf numFmtId="0" fontId="34" fillId="2" borderId="0" xfId="0" applyFont="1" applyFill="1" applyAlignment="1">
      <alignment vertical="center"/>
    </xf>
    <xf numFmtId="0" fontId="35" fillId="2" borderId="0" xfId="0" applyFont="1" applyFill="1" applyAlignment="1">
      <alignment vertical="center"/>
    </xf>
    <xf numFmtId="0" fontId="10" fillId="0" borderId="0" xfId="0" applyFont="1" applyAlignment="1">
      <alignment vertical="center"/>
    </xf>
    <xf numFmtId="0" fontId="13" fillId="2" borderId="0" xfId="0" applyFont="1" applyFill="1" applyAlignment="1">
      <alignment vertical="center"/>
    </xf>
    <xf numFmtId="0" fontId="49" fillId="2" borderId="0" xfId="0" applyFont="1" applyFill="1" applyAlignment="1">
      <alignment horizontal="center" vertical="center"/>
    </xf>
    <xf numFmtId="2" fontId="2" fillId="0" borderId="0" xfId="0" applyNumberFormat="1" applyFont="1" applyAlignment="1">
      <alignment horizontal="center" vertical="center"/>
    </xf>
    <xf numFmtId="0" fontId="6" fillId="0" borderId="0" xfId="0" applyFont="1"/>
    <xf numFmtId="0" fontId="54" fillId="3" borderId="0" xfId="0" applyFont="1" applyFill="1" applyAlignment="1">
      <alignment vertical="center"/>
    </xf>
    <xf numFmtId="0" fontId="13" fillId="3" borderId="0" xfId="0" applyFont="1" applyFill="1" applyAlignment="1">
      <alignment vertical="center"/>
    </xf>
    <xf numFmtId="0" fontId="41" fillId="0" borderId="0" xfId="0" applyFont="1" applyAlignment="1">
      <alignment horizontal="center" vertical="center"/>
    </xf>
    <xf numFmtId="9" fontId="2" fillId="0" borderId="0" xfId="0" applyNumberFormat="1" applyFont="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left" vertical="top" wrapText="1"/>
    </xf>
    <xf numFmtId="0" fontId="1" fillId="2" borderId="0" xfId="0" applyFont="1" applyFill="1" applyAlignment="1">
      <alignment vertical="top"/>
    </xf>
    <xf numFmtId="0" fontId="2" fillId="2" borderId="1" xfId="0" applyFont="1" applyFill="1" applyBorder="1" applyAlignment="1">
      <alignment vertical="center"/>
    </xf>
    <xf numFmtId="0" fontId="0" fillId="2" borderId="1" xfId="0" applyFill="1" applyBorder="1"/>
    <xf numFmtId="0" fontId="43" fillId="2" borderId="0" xfId="0" applyFont="1" applyFill="1"/>
    <xf numFmtId="0" fontId="42" fillId="2" borderId="0" xfId="1" applyFont="1" applyFill="1" applyAlignment="1">
      <alignment vertical="center"/>
    </xf>
    <xf numFmtId="0" fontId="47" fillId="2" borderId="0" xfId="0" applyFont="1" applyFill="1" applyAlignment="1">
      <alignment horizontal="center" vertical="center"/>
    </xf>
    <xf numFmtId="0" fontId="43" fillId="8" borderId="0" xfId="0" applyFont="1" applyFill="1"/>
    <xf numFmtId="0" fontId="2" fillId="2" borderId="17" xfId="0" applyFont="1" applyFill="1" applyBorder="1" applyAlignment="1">
      <alignment horizontal="left" vertical="center"/>
    </xf>
    <xf numFmtId="0" fontId="2" fillId="2" borderId="20" xfId="0" applyFont="1" applyFill="1" applyBorder="1" applyAlignment="1">
      <alignment horizontal="center" vertical="center"/>
    </xf>
    <xf numFmtId="0" fontId="4" fillId="2" borderId="3" xfId="0" applyFont="1" applyFill="1" applyBorder="1" applyAlignment="1">
      <alignment horizontal="center" vertical="center"/>
    </xf>
    <xf numFmtId="0" fontId="1" fillId="2" borderId="0" xfId="0" applyFont="1" applyFill="1" applyAlignment="1">
      <alignment horizontal="left" vertical="center" wrapText="1"/>
    </xf>
    <xf numFmtId="1" fontId="4" fillId="4" borderId="17" xfId="0" applyNumberFormat="1" applyFont="1" applyFill="1" applyBorder="1" applyAlignment="1">
      <alignment horizontal="center" vertical="center"/>
    </xf>
    <xf numFmtId="0" fontId="4" fillId="4" borderId="19" xfId="0" applyFont="1" applyFill="1" applyBorder="1" applyAlignment="1">
      <alignment horizontal="left" vertical="center"/>
    </xf>
    <xf numFmtId="0" fontId="4" fillId="4" borderId="19" xfId="0" applyFont="1" applyFill="1" applyBorder="1" applyAlignment="1">
      <alignment horizontal="center" vertical="center"/>
    </xf>
    <xf numFmtId="0" fontId="4" fillId="4" borderId="19" xfId="0" applyFont="1" applyFill="1" applyBorder="1"/>
    <xf numFmtId="0" fontId="4" fillId="4" borderId="18" xfId="0" applyFont="1" applyFill="1" applyBorder="1"/>
    <xf numFmtId="2" fontId="2" fillId="2" borderId="17" xfId="0" applyNumberFormat="1" applyFont="1" applyFill="1" applyBorder="1" applyAlignment="1">
      <alignment horizontal="left" vertical="center"/>
    </xf>
    <xf numFmtId="0" fontId="2" fillId="2" borderId="19" xfId="0" applyFont="1" applyFill="1" applyBorder="1"/>
    <xf numFmtId="0" fontId="2" fillId="2" borderId="18" xfId="0" applyFont="1" applyFill="1" applyBorder="1"/>
    <xf numFmtId="2" fontId="2" fillId="0" borderId="17" xfId="0" applyNumberFormat="1" applyFont="1" applyBorder="1" applyAlignment="1">
      <alignment horizontal="center" vertical="center"/>
    </xf>
    <xf numFmtId="0" fontId="2" fillId="2" borderId="19" xfId="0" applyFont="1" applyFill="1" applyBorder="1" applyAlignment="1">
      <alignment vertical="center"/>
    </xf>
    <xf numFmtId="0" fontId="1" fillId="0" borderId="18" xfId="0" applyFont="1" applyBorder="1"/>
    <xf numFmtId="0" fontId="20" fillId="2" borderId="18" xfId="0" applyFont="1" applyFill="1" applyBorder="1" applyAlignment="1">
      <alignment vertical="center"/>
    </xf>
    <xf numFmtId="2" fontId="4" fillId="4" borderId="19" xfId="0" applyNumberFormat="1" applyFont="1" applyFill="1" applyBorder="1" applyAlignment="1">
      <alignment horizontal="left" vertical="center"/>
    </xf>
    <xf numFmtId="164" fontId="34" fillId="2" borderId="26" xfId="0" applyNumberFormat="1" applyFont="1" applyFill="1" applyBorder="1" applyAlignment="1">
      <alignment horizontal="center" vertical="center"/>
    </xf>
    <xf numFmtId="0" fontId="2" fillId="0" borderId="0" xfId="0" applyFont="1" applyAlignment="1">
      <alignment horizontal="right" vertical="center"/>
    </xf>
    <xf numFmtId="2" fontId="33" fillId="0" borderId="25" xfId="0" applyNumberFormat="1" applyFont="1" applyBorder="1" applyAlignment="1">
      <alignment horizontal="center" vertical="center"/>
    </xf>
    <xf numFmtId="2" fontId="30" fillId="4" borderId="26" xfId="0" applyNumberFormat="1" applyFont="1" applyFill="1" applyBorder="1" applyAlignment="1">
      <alignment horizontal="center" vertical="center"/>
    </xf>
    <xf numFmtId="164" fontId="2" fillId="4" borderId="25" xfId="0" applyNumberFormat="1" applyFont="1" applyFill="1" applyBorder="1" applyAlignment="1">
      <alignment horizontal="center" vertical="center"/>
    </xf>
    <xf numFmtId="0" fontId="2" fillId="4" borderId="25" xfId="0" applyFont="1" applyFill="1" applyBorder="1" applyAlignment="1">
      <alignment horizontal="center" vertical="center"/>
    </xf>
    <xf numFmtId="0" fontId="2" fillId="2" borderId="27" xfId="0" applyFont="1" applyFill="1" applyBorder="1" applyAlignment="1">
      <alignment horizontal="center" vertical="center"/>
    </xf>
    <xf numFmtId="9" fontId="2" fillId="2" borderId="27" xfId="0" applyNumberFormat="1" applyFont="1" applyFill="1" applyBorder="1" applyAlignment="1">
      <alignment horizontal="center" vertical="center"/>
    </xf>
    <xf numFmtId="2" fontId="2" fillId="2" borderId="27" xfId="0" applyNumberFormat="1" applyFont="1" applyFill="1" applyBorder="1" applyAlignment="1">
      <alignment horizontal="center" vertical="center"/>
    </xf>
    <xf numFmtId="164" fontId="2" fillId="2" borderId="27" xfId="0" applyNumberFormat="1" applyFont="1" applyFill="1" applyBorder="1" applyAlignment="1">
      <alignment horizontal="center" vertical="center"/>
    </xf>
    <xf numFmtId="0" fontId="2" fillId="0" borderId="27" xfId="0" applyFont="1" applyBorder="1" applyAlignment="1">
      <alignment horizontal="center" vertical="center"/>
    </xf>
    <xf numFmtId="0" fontId="0" fillId="0" borderId="27" xfId="0" applyBorder="1"/>
    <xf numFmtId="2" fontId="4" fillId="2" borderId="27" xfId="0" applyNumberFormat="1" applyFont="1" applyFill="1" applyBorder="1" applyAlignment="1">
      <alignment horizontal="center" vertical="center"/>
    </xf>
    <xf numFmtId="0" fontId="4" fillId="0" borderId="0" xfId="0" applyFont="1" applyAlignment="1">
      <alignment vertical="center"/>
    </xf>
    <xf numFmtId="0" fontId="1" fillId="2" borderId="27" xfId="0" applyFont="1" applyFill="1" applyBorder="1" applyAlignment="1">
      <alignment vertical="center"/>
    </xf>
    <xf numFmtId="0" fontId="1" fillId="2" borderId="27" xfId="0" applyFont="1" applyFill="1" applyBorder="1" applyAlignment="1">
      <alignment horizontal="center" vertical="center"/>
    </xf>
    <xf numFmtId="2" fontId="1" fillId="2" borderId="27" xfId="0" applyNumberFormat="1" applyFont="1" applyFill="1" applyBorder="1" applyAlignment="1">
      <alignment horizontal="center" vertical="center"/>
    </xf>
    <xf numFmtId="0" fontId="10" fillId="2" borderId="0" xfId="0" applyFont="1" applyFill="1" applyAlignment="1">
      <alignment horizontal="right" vertical="center"/>
    </xf>
    <xf numFmtId="0" fontId="3" fillId="2" borderId="27" xfId="0" applyFont="1" applyFill="1" applyBorder="1" applyAlignment="1">
      <alignment horizontal="left" vertical="center"/>
    </xf>
    <xf numFmtId="0" fontId="4" fillId="6" borderId="27" xfId="0" applyFont="1" applyFill="1" applyBorder="1" applyAlignment="1">
      <alignment horizontal="center" vertical="center"/>
    </xf>
    <xf numFmtId="0" fontId="34" fillId="2" borderId="0" xfId="0" applyFont="1" applyFill="1" applyAlignment="1">
      <alignment horizontal="left" vertical="center"/>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61" fillId="0" borderId="0" xfId="0" applyFont="1" applyAlignment="1">
      <alignment horizontal="center" vertical="center"/>
    </xf>
    <xf numFmtId="0" fontId="46" fillId="3" borderId="0" xfId="0" applyFont="1" applyFill="1" applyAlignment="1">
      <alignment horizontal="center"/>
    </xf>
    <xf numFmtId="0" fontId="28" fillId="3" borderId="0" xfId="0" applyFont="1" applyFill="1" applyAlignment="1">
      <alignment horizontal="center" vertical="center"/>
    </xf>
    <xf numFmtId="166" fontId="1" fillId="2" borderId="11" xfId="0" applyNumberFormat="1" applyFont="1" applyFill="1" applyBorder="1" applyAlignment="1">
      <alignment horizontal="left" vertical="center"/>
    </xf>
    <xf numFmtId="166" fontId="1" fillId="2" borderId="12" xfId="0" applyNumberFormat="1" applyFont="1" applyFill="1" applyBorder="1" applyAlignment="1">
      <alignment horizontal="left" vertical="center"/>
    </xf>
    <xf numFmtId="0" fontId="1" fillId="8" borderId="0" xfId="0" applyFont="1" applyFill="1" applyAlignment="1">
      <alignment horizontal="center" vertical="center"/>
    </xf>
    <xf numFmtId="0" fontId="1" fillId="8" borderId="0" xfId="0" applyFont="1" applyFill="1" applyAlignment="1">
      <alignment horizontal="center" vertical="top"/>
    </xf>
    <xf numFmtId="0" fontId="1" fillId="2" borderId="0" xfId="0" applyFont="1" applyFill="1" applyAlignment="1">
      <alignment horizontal="center" vertical="center"/>
    </xf>
    <xf numFmtId="0" fontId="1" fillId="0" borderId="17"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4" borderId="21" xfId="0" applyFont="1" applyFill="1" applyBorder="1" applyAlignment="1">
      <alignment horizontal="left" vertical="center"/>
    </xf>
    <xf numFmtId="0" fontId="1" fillId="4" borderId="22" xfId="0" applyFont="1" applyFill="1" applyBorder="1" applyAlignment="1">
      <alignment horizontal="left" vertical="center"/>
    </xf>
    <xf numFmtId="0" fontId="2" fillId="2" borderId="0" xfId="0" applyFont="1" applyFill="1" applyAlignment="1">
      <alignment horizontal="center" vertical="top"/>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48" fillId="2" borderId="23" xfId="0" applyFont="1" applyFill="1" applyBorder="1" applyAlignment="1">
      <alignment horizontal="left" vertical="center"/>
    </xf>
    <xf numFmtId="0" fontId="48" fillId="2" borderId="24" xfId="0" applyFont="1" applyFill="1" applyBorder="1" applyAlignment="1">
      <alignment horizontal="left" vertical="center"/>
    </xf>
    <xf numFmtId="0" fontId="7" fillId="3" borderId="0" xfId="0" applyFont="1" applyFill="1" applyAlignment="1">
      <alignment horizontal="center" vertical="center"/>
    </xf>
    <xf numFmtId="0" fontId="4" fillId="4" borderId="17" xfId="0" applyFont="1" applyFill="1" applyBorder="1" applyAlignment="1">
      <alignment horizontal="left" vertical="center"/>
    </xf>
    <xf numFmtId="0" fontId="4" fillId="4" borderId="19" xfId="0" applyFont="1" applyFill="1" applyBorder="1" applyAlignment="1">
      <alignment horizontal="left" vertical="center"/>
    </xf>
    <xf numFmtId="0" fontId="4" fillId="4" borderId="18" xfId="0" applyFont="1" applyFill="1" applyBorder="1" applyAlignment="1">
      <alignment horizontal="left" vertical="center"/>
    </xf>
    <xf numFmtId="0" fontId="1" fillId="0" borderId="17" xfId="0" applyFont="1" applyBorder="1" applyAlignment="1">
      <alignment vertical="center"/>
    </xf>
    <xf numFmtId="0" fontId="1" fillId="0" borderId="18" xfId="0" applyFont="1" applyBorder="1" applyAlignment="1">
      <alignment vertical="center"/>
    </xf>
    <xf numFmtId="0" fontId="60" fillId="2" borderId="0" xfId="0" applyFont="1" applyFill="1" applyAlignment="1">
      <alignment vertical="center"/>
    </xf>
    <xf numFmtId="1" fontId="2" fillId="2" borderId="17" xfId="0" applyNumberFormat="1" applyFont="1" applyFill="1" applyBorder="1" applyAlignment="1">
      <alignment horizontal="left" vertical="center" wrapText="1"/>
    </xf>
    <xf numFmtId="1" fontId="2" fillId="2" borderId="19" xfId="0" applyNumberFormat="1" applyFont="1" applyFill="1" applyBorder="1" applyAlignment="1">
      <alignment horizontal="left" vertical="center" wrapText="1"/>
    </xf>
    <xf numFmtId="1" fontId="2" fillId="2" borderId="18" xfId="0" applyNumberFormat="1" applyFont="1" applyFill="1" applyBorder="1" applyAlignment="1">
      <alignment horizontal="left" vertical="center" wrapText="1"/>
    </xf>
    <xf numFmtId="0" fontId="41" fillId="3" borderId="0" xfId="0" applyFont="1" applyFill="1" applyAlignment="1">
      <alignment horizontal="center" vertical="center"/>
    </xf>
    <xf numFmtId="0" fontId="21" fillId="3" borderId="0" xfId="0" applyFont="1" applyFill="1" applyAlignment="1">
      <alignment horizontal="center" vertical="center"/>
    </xf>
    <xf numFmtId="0" fontId="36" fillId="3" borderId="0" xfId="0" applyFont="1" applyFill="1" applyAlignment="1">
      <alignment horizontal="center" vertical="center"/>
    </xf>
    <xf numFmtId="0" fontId="31" fillId="4" borderId="0" xfId="0" applyFont="1" applyFill="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1" fillId="2" borderId="0" xfId="0" applyFont="1" applyFill="1" applyAlignment="1">
      <alignment horizontal="left" vertical="center"/>
    </xf>
    <xf numFmtId="0" fontId="1" fillId="2" borderId="27" xfId="0" applyFont="1" applyFill="1" applyBorder="1" applyAlignment="1">
      <alignment horizontal="left" vertical="center"/>
    </xf>
    <xf numFmtId="0" fontId="1" fillId="2" borderId="17" xfId="0" applyFont="1" applyFill="1" applyBorder="1" applyAlignment="1">
      <alignment horizontal="left" vertical="center"/>
    </xf>
    <xf numFmtId="0" fontId="1" fillId="2" borderId="19" xfId="0" applyFont="1" applyFill="1" applyBorder="1" applyAlignment="1">
      <alignment horizontal="left" vertical="center"/>
    </xf>
    <xf numFmtId="0" fontId="1" fillId="2" borderId="18" xfId="0" applyFont="1" applyFill="1" applyBorder="1" applyAlignment="1">
      <alignment horizontal="left" vertical="center"/>
    </xf>
    <xf numFmtId="0" fontId="52" fillId="3" borderId="0" xfId="0" applyFont="1" applyFill="1" applyAlignment="1">
      <alignment horizontal="center" vertical="center"/>
    </xf>
    <xf numFmtId="0" fontId="56" fillId="10" borderId="0" xfId="0" applyFont="1" applyFill="1" applyAlignment="1">
      <alignment horizontal="left" vertical="center"/>
    </xf>
    <xf numFmtId="0" fontId="49" fillId="2" borderId="0" xfId="0" applyFont="1" applyFill="1" applyAlignment="1">
      <alignment horizontal="left" vertical="center"/>
    </xf>
    <xf numFmtId="0" fontId="57" fillId="2" borderId="17" xfId="0" applyFont="1" applyFill="1" applyBorder="1" applyAlignment="1">
      <alignment horizontal="left" vertical="top"/>
    </xf>
    <xf numFmtId="0" fontId="57" fillId="2" borderId="19" xfId="0" applyFont="1" applyFill="1" applyBorder="1" applyAlignment="1">
      <alignment horizontal="left" vertical="top"/>
    </xf>
    <xf numFmtId="0" fontId="57" fillId="2" borderId="18" xfId="0" applyFont="1" applyFill="1" applyBorder="1" applyAlignment="1">
      <alignment horizontal="left" vertical="top"/>
    </xf>
    <xf numFmtId="0" fontId="28" fillId="9" borderId="0" xfId="0" applyFont="1" applyFill="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1" fillId="2" borderId="17"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8" xfId="0" applyFont="1" applyFill="1" applyBorder="1" applyAlignment="1">
      <alignment horizontal="left" vertical="top" wrapText="1"/>
    </xf>
    <xf numFmtId="14" fontId="2" fillId="2" borderId="0" xfId="0" applyNumberFormat="1" applyFont="1" applyFill="1" applyAlignment="1">
      <alignment horizontal="left" vertical="center"/>
    </xf>
    <xf numFmtId="14" fontId="2" fillId="2" borderId="0" xfId="0" applyNumberFormat="1" applyFont="1" applyFill="1" applyAlignment="1">
      <alignment vertical="center"/>
    </xf>
    <xf numFmtId="0" fontId="24" fillId="2" borderId="0" xfId="0" applyFont="1" applyFill="1" applyAlignment="1">
      <alignment vertical="center"/>
    </xf>
    <xf numFmtId="0" fontId="31" fillId="7" borderId="0" xfId="0" applyFont="1" applyFill="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2" fillId="2" borderId="19" xfId="0" applyFont="1" applyFill="1" applyBorder="1" applyAlignment="1">
      <alignment horizontal="left" vertical="center"/>
    </xf>
    <xf numFmtId="0" fontId="28" fillId="3" borderId="0" xfId="0" applyFont="1" applyFill="1" applyAlignment="1">
      <alignment vertical="center"/>
    </xf>
    <xf numFmtId="165" fontId="2" fillId="2" borderId="28" xfId="0" applyNumberFormat="1" applyFont="1" applyFill="1" applyBorder="1" applyAlignment="1">
      <alignment horizontal="center" vertical="center"/>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FC5C7"/>
      <color rgb="FFB9BE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a:solidFill>
                  <a:schemeClr val="tx1"/>
                </a:solidFill>
              </a:rPr>
              <a:t>ILLNESS INDEX - Patient Report</a:t>
            </a:r>
          </a:p>
          <a:p>
            <a:pPr>
              <a:defRPr/>
            </a:pPr>
            <a:endParaRPr lang="en-US" sz="300" b="1">
              <a:solidFill>
                <a:schemeClr val="tx1"/>
              </a:solidFill>
            </a:endParaRPr>
          </a:p>
          <a:p>
            <a:pPr>
              <a:defRPr/>
            </a:pPr>
            <a:r>
              <a:rPr lang="en-US" sz="600" b="0">
                <a:solidFill>
                  <a:schemeClr val="tx1"/>
                </a:solidFill>
              </a:rPr>
              <a:t>1 = Never | 2= Rarely | 3 = Sometimes | 4 = Often </a:t>
            </a:r>
            <a:r>
              <a:rPr lang="en-US" sz="600" b="0" baseline="0">
                <a:solidFill>
                  <a:schemeClr val="tx1"/>
                </a:solidFill>
              </a:rPr>
              <a:t>| 5 = Always</a:t>
            </a:r>
            <a:endParaRPr lang="en-US" sz="600" b="0">
              <a:solidFill>
                <a:schemeClr val="tx1"/>
              </a:solidFill>
            </a:endParaRPr>
          </a:p>
        </c:rich>
      </c:tx>
      <c:layout>
        <c:manualLayout>
          <c:xMode val="edge"/>
          <c:yMode val="edge"/>
          <c:x val="0.31663322414014217"/>
          <c:y val="1.6464940346139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777112341747192"/>
          <c:y val="0.13153787307663545"/>
          <c:w val="0.71869982725065684"/>
          <c:h val="0.84719925985961186"/>
        </c:manualLayout>
      </c:layout>
      <c:barChart>
        <c:barDir val="bar"/>
        <c:grouping val="clustered"/>
        <c:varyColors val="0"/>
        <c:ser>
          <c:idx val="0"/>
          <c:order val="0"/>
          <c:tx>
            <c:strRef>
              <c:f>'Enter Scores'!$C$10</c:f>
              <c:strCache>
                <c:ptCount val="1"/>
                <c:pt idx="0">
                  <c:v>PATIENT</c:v>
                </c:pt>
              </c:strCache>
            </c:strRef>
          </c:tx>
          <c:spPr>
            <a:solidFill>
              <a:schemeClr val="accent1"/>
            </a:solidFill>
            <a:ln>
              <a:noFill/>
            </a:ln>
            <a:effectLst/>
          </c:spPr>
          <c:invertIfNegative val="0"/>
          <c:cat>
            <c:strRef>
              <c:f>'Enter Scores'!$B$11:$B$30</c:f>
              <c:strCache>
                <c:ptCount val="20"/>
                <c:pt idx="0">
                  <c:v>Sleep impairment</c:v>
                </c:pt>
                <c:pt idx="1">
                  <c:v>Relationships</c:v>
                </c:pt>
                <c:pt idx="2">
                  <c:v>Sexual functioning</c:v>
                </c:pt>
                <c:pt idx="3">
                  <c:v>Pain or discomfort</c:v>
                </c:pt>
                <c:pt idx="4">
                  <c:v>Concern</c:v>
                </c:pt>
                <c:pt idx="5">
                  <c:v>Seriousness</c:v>
                </c:pt>
                <c:pt idx="6">
                  <c:v>Many symptoms</c:v>
                </c:pt>
                <c:pt idx="7">
                  <c:v>Impairs appetite</c:v>
                </c:pt>
                <c:pt idx="8">
                  <c:v>Biggest life difficulty</c:v>
                </c:pt>
                <c:pt idx="9">
                  <c:v>Productivity</c:v>
                </c:pt>
                <c:pt idx="10">
                  <c:v>Life threateninng</c:v>
                </c:pt>
                <c:pt idx="11">
                  <c:v>Frequent treatment</c:v>
                </c:pt>
                <c:pt idx="12">
                  <c:v>Cognitive impairment</c:v>
                </c:pt>
                <c:pt idx="13">
                  <c:v>Don't enjoy life</c:v>
                </c:pt>
                <c:pt idx="14">
                  <c:v>Difficult to control</c:v>
                </c:pt>
                <c:pt idx="15">
                  <c:v>Dependency</c:v>
                </c:pt>
                <c:pt idx="16">
                  <c:v>Low energy</c:v>
                </c:pt>
                <c:pt idx="17">
                  <c:v>Feel burdensome</c:v>
                </c:pt>
                <c:pt idx="18">
                  <c:v>Perform responsibilities</c:v>
                </c:pt>
                <c:pt idx="19">
                  <c:v>Overall impact</c:v>
                </c:pt>
              </c:strCache>
            </c:strRef>
          </c:cat>
          <c:val>
            <c:numRef>
              <c:f>'Enter Scores'!$C$11:$C$30</c:f>
              <c:numCache>
                <c:formatCode>General</c:formatCode>
                <c:ptCount val="20"/>
                <c:pt idx="0">
                  <c:v>2</c:v>
                </c:pt>
                <c:pt idx="1">
                  <c:v>5</c:v>
                </c:pt>
                <c:pt idx="2">
                  <c:v>5</c:v>
                </c:pt>
                <c:pt idx="3">
                  <c:v>5</c:v>
                </c:pt>
                <c:pt idx="4">
                  <c:v>5</c:v>
                </c:pt>
                <c:pt idx="5">
                  <c:v>5</c:v>
                </c:pt>
                <c:pt idx="6">
                  <c:v>3</c:v>
                </c:pt>
                <c:pt idx="7">
                  <c:v>5</c:v>
                </c:pt>
                <c:pt idx="8">
                  <c:v>5</c:v>
                </c:pt>
                <c:pt idx="9">
                  <c:v>5</c:v>
                </c:pt>
                <c:pt idx="10">
                  <c:v>5</c:v>
                </c:pt>
                <c:pt idx="11">
                  <c:v>3</c:v>
                </c:pt>
                <c:pt idx="12">
                  <c:v>5</c:v>
                </c:pt>
                <c:pt idx="13">
                  <c:v>5</c:v>
                </c:pt>
                <c:pt idx="14">
                  <c:v>5</c:v>
                </c:pt>
                <c:pt idx="15">
                  <c:v>5</c:v>
                </c:pt>
                <c:pt idx="16">
                  <c:v>4</c:v>
                </c:pt>
                <c:pt idx="17">
                  <c:v>3</c:v>
                </c:pt>
                <c:pt idx="18">
                  <c:v>4</c:v>
                </c:pt>
                <c:pt idx="19">
                  <c:v>4</c:v>
                </c:pt>
              </c:numCache>
            </c:numRef>
          </c:val>
          <c:extLst>
            <c:ext xmlns:c16="http://schemas.microsoft.com/office/drawing/2014/chart" uri="{C3380CC4-5D6E-409C-BE32-E72D297353CC}">
              <c16:uniqueId val="{00000000-25E3-FE42-BDF9-D5DF4020226C}"/>
            </c:ext>
          </c:extLst>
        </c:ser>
        <c:dLbls>
          <c:showLegendKey val="0"/>
          <c:showVal val="0"/>
          <c:showCatName val="0"/>
          <c:showSerName val="0"/>
          <c:showPercent val="0"/>
          <c:showBubbleSize val="0"/>
        </c:dLbls>
        <c:gapWidth val="182"/>
        <c:axId val="270088447"/>
        <c:axId val="270082607"/>
      </c:barChart>
      <c:catAx>
        <c:axId val="27008844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270082607"/>
        <c:crosses val="autoZero"/>
        <c:auto val="1"/>
        <c:lblAlgn val="ctr"/>
        <c:lblOffset val="100"/>
        <c:noMultiLvlLbl val="0"/>
      </c:catAx>
      <c:valAx>
        <c:axId val="270082607"/>
        <c:scaling>
          <c:orientation val="minMax"/>
          <c:max val="5"/>
          <c:min val="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70088447"/>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n-US" sz="900" b="1">
                <a:solidFill>
                  <a:schemeClr val="tx1"/>
                </a:solidFill>
              </a:rPr>
              <a:t>ILLNESS INDEX   </a:t>
            </a:r>
            <a:r>
              <a:rPr lang="en-US" sz="900" b="1" baseline="0">
                <a:solidFill>
                  <a:schemeClr val="tx1"/>
                </a:solidFill>
              </a:rPr>
              <a:t>Patient vs Informant Comparison</a:t>
            </a:r>
          </a:p>
          <a:p>
            <a:pPr marL="0" marR="0" lvl="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n-US" sz="700" b="0" i="0" u="none" strike="noStrike" kern="1200" spc="0" baseline="0">
                <a:solidFill>
                  <a:schemeClr val="tx1"/>
                </a:solidFill>
              </a:rPr>
              <a:t>1 = Never  2= Rarely  3 = Sometimes  4 = Often  5 = Always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33679808380595783"/>
          <c:y val="0.12230320699708455"/>
          <c:w val="0.61525989758273225"/>
          <c:h val="0.79907610163505283"/>
        </c:manualLayout>
      </c:layout>
      <c:barChart>
        <c:barDir val="bar"/>
        <c:grouping val="clustered"/>
        <c:varyColors val="0"/>
        <c:ser>
          <c:idx val="0"/>
          <c:order val="0"/>
          <c:tx>
            <c:strRef>
              <c:f>'Enter Scores'!$C$10</c:f>
              <c:strCache>
                <c:ptCount val="1"/>
                <c:pt idx="0">
                  <c:v>PATIENT</c:v>
                </c:pt>
              </c:strCache>
            </c:strRef>
          </c:tx>
          <c:spPr>
            <a:solidFill>
              <a:schemeClr val="accent1"/>
            </a:solidFill>
            <a:ln>
              <a:noFill/>
            </a:ln>
            <a:effectLst/>
          </c:spPr>
          <c:invertIfNegative val="0"/>
          <c:cat>
            <c:strRef>
              <c:f>'Enter Scores'!$B$11:$B$30</c:f>
              <c:strCache>
                <c:ptCount val="20"/>
                <c:pt idx="0">
                  <c:v>Sleep impairment</c:v>
                </c:pt>
                <c:pt idx="1">
                  <c:v>Relationships</c:v>
                </c:pt>
                <c:pt idx="2">
                  <c:v>Sexual functioning</c:v>
                </c:pt>
                <c:pt idx="3">
                  <c:v>Pain or discomfort</c:v>
                </c:pt>
                <c:pt idx="4">
                  <c:v>Concern</c:v>
                </c:pt>
                <c:pt idx="5">
                  <c:v>Seriousness</c:v>
                </c:pt>
                <c:pt idx="6">
                  <c:v>Many symptoms</c:v>
                </c:pt>
                <c:pt idx="7">
                  <c:v>Impairs appetite</c:v>
                </c:pt>
                <c:pt idx="8">
                  <c:v>Biggest life difficulty</c:v>
                </c:pt>
                <c:pt idx="9">
                  <c:v>Productivity</c:v>
                </c:pt>
                <c:pt idx="10">
                  <c:v>Life threateninng</c:v>
                </c:pt>
                <c:pt idx="11">
                  <c:v>Frequent treatment</c:v>
                </c:pt>
                <c:pt idx="12">
                  <c:v>Cognitive impairment</c:v>
                </c:pt>
                <c:pt idx="13">
                  <c:v>Don't enjoy life</c:v>
                </c:pt>
                <c:pt idx="14">
                  <c:v>Difficult to control</c:v>
                </c:pt>
                <c:pt idx="15">
                  <c:v>Dependency</c:v>
                </c:pt>
                <c:pt idx="16">
                  <c:v>Low energy</c:v>
                </c:pt>
                <c:pt idx="17">
                  <c:v>Feel burdensome</c:v>
                </c:pt>
                <c:pt idx="18">
                  <c:v>Perform responsibilities</c:v>
                </c:pt>
                <c:pt idx="19">
                  <c:v>Overall impact</c:v>
                </c:pt>
              </c:strCache>
            </c:strRef>
          </c:cat>
          <c:val>
            <c:numRef>
              <c:f>'Enter Scores'!$C$11:$C$30</c:f>
              <c:numCache>
                <c:formatCode>General</c:formatCode>
                <c:ptCount val="20"/>
                <c:pt idx="0">
                  <c:v>2</c:v>
                </c:pt>
                <c:pt idx="1">
                  <c:v>5</c:v>
                </c:pt>
                <c:pt idx="2">
                  <c:v>5</c:v>
                </c:pt>
                <c:pt idx="3">
                  <c:v>5</c:v>
                </c:pt>
                <c:pt idx="4">
                  <c:v>5</c:v>
                </c:pt>
                <c:pt idx="5">
                  <c:v>5</c:v>
                </c:pt>
                <c:pt idx="6">
                  <c:v>3</c:v>
                </c:pt>
                <c:pt idx="7">
                  <c:v>5</c:v>
                </c:pt>
                <c:pt idx="8">
                  <c:v>5</c:v>
                </c:pt>
                <c:pt idx="9">
                  <c:v>5</c:v>
                </c:pt>
                <c:pt idx="10">
                  <c:v>5</c:v>
                </c:pt>
                <c:pt idx="11">
                  <c:v>3</c:v>
                </c:pt>
                <c:pt idx="12">
                  <c:v>5</c:v>
                </c:pt>
                <c:pt idx="13">
                  <c:v>5</c:v>
                </c:pt>
                <c:pt idx="14">
                  <c:v>5</c:v>
                </c:pt>
                <c:pt idx="15">
                  <c:v>5</c:v>
                </c:pt>
                <c:pt idx="16">
                  <c:v>4</c:v>
                </c:pt>
                <c:pt idx="17">
                  <c:v>3</c:v>
                </c:pt>
                <c:pt idx="18">
                  <c:v>4</c:v>
                </c:pt>
                <c:pt idx="19">
                  <c:v>4</c:v>
                </c:pt>
              </c:numCache>
            </c:numRef>
          </c:val>
          <c:extLst>
            <c:ext xmlns:c16="http://schemas.microsoft.com/office/drawing/2014/chart" uri="{C3380CC4-5D6E-409C-BE32-E72D297353CC}">
              <c16:uniqueId val="{00000000-35A2-664B-926F-86A5FF2EA971}"/>
            </c:ext>
          </c:extLst>
        </c:ser>
        <c:ser>
          <c:idx val="1"/>
          <c:order val="1"/>
          <c:tx>
            <c:strRef>
              <c:f>'Enter Scores'!$D$10</c:f>
              <c:strCache>
                <c:ptCount val="1"/>
                <c:pt idx="0">
                  <c:v>INFORMANT</c:v>
                </c:pt>
              </c:strCache>
            </c:strRef>
          </c:tx>
          <c:spPr>
            <a:solidFill>
              <a:srgbClr val="FFC000"/>
            </a:solidFill>
            <a:ln>
              <a:noFill/>
            </a:ln>
            <a:effectLst/>
          </c:spPr>
          <c:invertIfNegative val="0"/>
          <c:cat>
            <c:strRef>
              <c:f>'Enter Scores'!$B$11:$B$30</c:f>
              <c:strCache>
                <c:ptCount val="20"/>
                <c:pt idx="0">
                  <c:v>Sleep impairment</c:v>
                </c:pt>
                <c:pt idx="1">
                  <c:v>Relationships</c:v>
                </c:pt>
                <c:pt idx="2">
                  <c:v>Sexual functioning</c:v>
                </c:pt>
                <c:pt idx="3">
                  <c:v>Pain or discomfort</c:v>
                </c:pt>
                <c:pt idx="4">
                  <c:v>Concern</c:v>
                </c:pt>
                <c:pt idx="5">
                  <c:v>Seriousness</c:v>
                </c:pt>
                <c:pt idx="6">
                  <c:v>Many symptoms</c:v>
                </c:pt>
                <c:pt idx="7">
                  <c:v>Impairs appetite</c:v>
                </c:pt>
                <c:pt idx="8">
                  <c:v>Biggest life difficulty</c:v>
                </c:pt>
                <c:pt idx="9">
                  <c:v>Productivity</c:v>
                </c:pt>
                <c:pt idx="10">
                  <c:v>Life threateninng</c:v>
                </c:pt>
                <c:pt idx="11">
                  <c:v>Frequent treatment</c:v>
                </c:pt>
                <c:pt idx="12">
                  <c:v>Cognitive impairment</c:v>
                </c:pt>
                <c:pt idx="13">
                  <c:v>Don't enjoy life</c:v>
                </c:pt>
                <c:pt idx="14">
                  <c:v>Difficult to control</c:v>
                </c:pt>
                <c:pt idx="15">
                  <c:v>Dependency</c:v>
                </c:pt>
                <c:pt idx="16">
                  <c:v>Low energy</c:v>
                </c:pt>
                <c:pt idx="17">
                  <c:v>Feel burdensome</c:v>
                </c:pt>
                <c:pt idx="18">
                  <c:v>Perform responsibilities</c:v>
                </c:pt>
                <c:pt idx="19">
                  <c:v>Overall impact</c:v>
                </c:pt>
              </c:strCache>
            </c:strRef>
          </c:cat>
          <c:val>
            <c:numRef>
              <c:f>'Enter Scores'!$D$11:$D$30</c:f>
              <c:numCache>
                <c:formatCode>General</c:formatCode>
                <c:ptCount val="20"/>
                <c:pt idx="0">
                  <c:v>3</c:v>
                </c:pt>
                <c:pt idx="1">
                  <c:v>3</c:v>
                </c:pt>
                <c:pt idx="2">
                  <c:v>4</c:v>
                </c:pt>
                <c:pt idx="3">
                  <c:v>3</c:v>
                </c:pt>
                <c:pt idx="4">
                  <c:v>3</c:v>
                </c:pt>
                <c:pt idx="5">
                  <c:v>2</c:v>
                </c:pt>
                <c:pt idx="6">
                  <c:v>3</c:v>
                </c:pt>
                <c:pt idx="7">
                  <c:v>2</c:v>
                </c:pt>
                <c:pt idx="8">
                  <c:v>3</c:v>
                </c:pt>
                <c:pt idx="9">
                  <c:v>3</c:v>
                </c:pt>
                <c:pt idx="10">
                  <c:v>1</c:v>
                </c:pt>
                <c:pt idx="11">
                  <c:v>2</c:v>
                </c:pt>
                <c:pt idx="12">
                  <c:v>2</c:v>
                </c:pt>
                <c:pt idx="13">
                  <c:v>2</c:v>
                </c:pt>
                <c:pt idx="14">
                  <c:v>2</c:v>
                </c:pt>
                <c:pt idx="15">
                  <c:v>2</c:v>
                </c:pt>
                <c:pt idx="16">
                  <c:v>4</c:v>
                </c:pt>
                <c:pt idx="17">
                  <c:v>1</c:v>
                </c:pt>
                <c:pt idx="18">
                  <c:v>2</c:v>
                </c:pt>
                <c:pt idx="19">
                  <c:v>2</c:v>
                </c:pt>
              </c:numCache>
            </c:numRef>
          </c:val>
          <c:extLst>
            <c:ext xmlns:c16="http://schemas.microsoft.com/office/drawing/2014/chart" uri="{C3380CC4-5D6E-409C-BE32-E72D297353CC}">
              <c16:uniqueId val="{00000001-35A2-664B-926F-86A5FF2EA971}"/>
            </c:ext>
          </c:extLst>
        </c:ser>
        <c:dLbls>
          <c:showLegendKey val="0"/>
          <c:showVal val="0"/>
          <c:showCatName val="0"/>
          <c:showSerName val="0"/>
          <c:showPercent val="0"/>
          <c:showBubbleSize val="0"/>
        </c:dLbls>
        <c:gapWidth val="182"/>
        <c:axId val="967409760"/>
        <c:axId val="1016857424"/>
      </c:barChart>
      <c:catAx>
        <c:axId val="967409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016857424"/>
        <c:crosses val="autoZero"/>
        <c:auto val="1"/>
        <c:lblAlgn val="ctr"/>
        <c:lblOffset val="100"/>
        <c:noMultiLvlLbl val="0"/>
      </c:catAx>
      <c:valAx>
        <c:axId val="1016857424"/>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67409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b="1" i="0" u="none" strike="noStrike" kern="1200" spc="0" baseline="0">
                <a:solidFill>
                  <a:schemeClr val="tx1"/>
                </a:solidFill>
              </a:rPr>
              <a:t>ILLNESS INDEX   Patient vs Professional Comparison</a:t>
            </a:r>
          </a:p>
          <a:p>
            <a:pPr>
              <a:defRPr/>
            </a:pPr>
            <a:r>
              <a:rPr lang="en-US" sz="700" b="0" i="0" u="none" strike="noStrike" kern="1200" spc="0" baseline="0">
                <a:solidFill>
                  <a:schemeClr val="tx1"/>
                </a:solidFill>
              </a:rPr>
              <a:t>1 = Never  2= Rarely  3 = Sometimes  4 = Often  5 = Always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626992783397333"/>
          <c:y val="0.12874067721732804"/>
          <c:w val="0.64524824814355508"/>
          <c:h val="0.80150946958968261"/>
        </c:manualLayout>
      </c:layout>
      <c:barChart>
        <c:barDir val="bar"/>
        <c:grouping val="clustered"/>
        <c:varyColors val="0"/>
        <c:ser>
          <c:idx val="0"/>
          <c:order val="0"/>
          <c:tx>
            <c:strRef>
              <c:f>'Enter Scores'!$C$10</c:f>
              <c:strCache>
                <c:ptCount val="1"/>
                <c:pt idx="0">
                  <c:v>PATIENT</c:v>
                </c:pt>
              </c:strCache>
            </c:strRef>
          </c:tx>
          <c:spPr>
            <a:solidFill>
              <a:schemeClr val="accent1"/>
            </a:solidFill>
            <a:ln>
              <a:noFill/>
            </a:ln>
            <a:effectLst/>
          </c:spPr>
          <c:invertIfNegative val="0"/>
          <c:cat>
            <c:strRef>
              <c:f>'Enter Scores'!$B$11:$B$30</c:f>
              <c:strCache>
                <c:ptCount val="20"/>
                <c:pt idx="0">
                  <c:v>Sleep impairment</c:v>
                </c:pt>
                <c:pt idx="1">
                  <c:v>Relationships</c:v>
                </c:pt>
                <c:pt idx="2">
                  <c:v>Sexual functioning</c:v>
                </c:pt>
                <c:pt idx="3">
                  <c:v>Pain or discomfort</c:v>
                </c:pt>
                <c:pt idx="4">
                  <c:v>Concern</c:v>
                </c:pt>
                <c:pt idx="5">
                  <c:v>Seriousness</c:v>
                </c:pt>
                <c:pt idx="6">
                  <c:v>Many symptoms</c:v>
                </c:pt>
                <c:pt idx="7">
                  <c:v>Impairs appetite</c:v>
                </c:pt>
                <c:pt idx="8">
                  <c:v>Biggest life difficulty</c:v>
                </c:pt>
                <c:pt idx="9">
                  <c:v>Productivity</c:v>
                </c:pt>
                <c:pt idx="10">
                  <c:v>Life threateninng</c:v>
                </c:pt>
                <c:pt idx="11">
                  <c:v>Frequent treatment</c:v>
                </c:pt>
                <c:pt idx="12">
                  <c:v>Cognitive impairment</c:v>
                </c:pt>
                <c:pt idx="13">
                  <c:v>Don't enjoy life</c:v>
                </c:pt>
                <c:pt idx="14">
                  <c:v>Difficult to control</c:v>
                </c:pt>
                <c:pt idx="15">
                  <c:v>Dependency</c:v>
                </c:pt>
                <c:pt idx="16">
                  <c:v>Low energy</c:v>
                </c:pt>
                <c:pt idx="17">
                  <c:v>Feel burdensome</c:v>
                </c:pt>
                <c:pt idx="18">
                  <c:v>Perform responsibilities</c:v>
                </c:pt>
                <c:pt idx="19">
                  <c:v>Overall impact</c:v>
                </c:pt>
              </c:strCache>
            </c:strRef>
          </c:cat>
          <c:val>
            <c:numRef>
              <c:f>'Enter Scores'!$C$11:$C$30</c:f>
              <c:numCache>
                <c:formatCode>General</c:formatCode>
                <c:ptCount val="20"/>
                <c:pt idx="0">
                  <c:v>2</c:v>
                </c:pt>
                <c:pt idx="1">
                  <c:v>5</c:v>
                </c:pt>
                <c:pt idx="2">
                  <c:v>5</c:v>
                </c:pt>
                <c:pt idx="3">
                  <c:v>5</c:v>
                </c:pt>
                <c:pt idx="4">
                  <c:v>5</c:v>
                </c:pt>
                <c:pt idx="5">
                  <c:v>5</c:v>
                </c:pt>
                <c:pt idx="6">
                  <c:v>3</c:v>
                </c:pt>
                <c:pt idx="7">
                  <c:v>5</c:v>
                </c:pt>
                <c:pt idx="8">
                  <c:v>5</c:v>
                </c:pt>
                <c:pt idx="9">
                  <c:v>5</c:v>
                </c:pt>
                <c:pt idx="10">
                  <c:v>5</c:v>
                </c:pt>
                <c:pt idx="11">
                  <c:v>3</c:v>
                </c:pt>
                <c:pt idx="12">
                  <c:v>5</c:v>
                </c:pt>
                <c:pt idx="13">
                  <c:v>5</c:v>
                </c:pt>
                <c:pt idx="14">
                  <c:v>5</c:v>
                </c:pt>
                <c:pt idx="15">
                  <c:v>5</c:v>
                </c:pt>
                <c:pt idx="16">
                  <c:v>4</c:v>
                </c:pt>
                <c:pt idx="17">
                  <c:v>3</c:v>
                </c:pt>
                <c:pt idx="18">
                  <c:v>4</c:v>
                </c:pt>
                <c:pt idx="19">
                  <c:v>4</c:v>
                </c:pt>
              </c:numCache>
            </c:numRef>
          </c:val>
          <c:extLst>
            <c:ext xmlns:c16="http://schemas.microsoft.com/office/drawing/2014/chart" uri="{C3380CC4-5D6E-409C-BE32-E72D297353CC}">
              <c16:uniqueId val="{00000000-F8E4-7247-AEBE-991815D763BC}"/>
            </c:ext>
          </c:extLst>
        </c:ser>
        <c:ser>
          <c:idx val="1"/>
          <c:order val="1"/>
          <c:tx>
            <c:strRef>
              <c:f>'Enter Scores'!$E$10</c:f>
              <c:strCache>
                <c:ptCount val="1"/>
                <c:pt idx="0">
                  <c:v>PROFESSIONAL</c:v>
                </c:pt>
              </c:strCache>
            </c:strRef>
          </c:tx>
          <c:spPr>
            <a:solidFill>
              <a:schemeClr val="accent6">
                <a:lumMod val="60000"/>
                <a:lumOff val="40000"/>
              </a:schemeClr>
            </a:solidFill>
            <a:ln>
              <a:solidFill>
                <a:schemeClr val="accent6">
                  <a:lumMod val="60000"/>
                  <a:lumOff val="40000"/>
                </a:schemeClr>
              </a:solidFill>
            </a:ln>
            <a:effectLst/>
          </c:spPr>
          <c:invertIfNegative val="0"/>
          <c:cat>
            <c:strRef>
              <c:f>'Enter Scores'!$B$11:$B$30</c:f>
              <c:strCache>
                <c:ptCount val="20"/>
                <c:pt idx="0">
                  <c:v>Sleep impairment</c:v>
                </c:pt>
                <c:pt idx="1">
                  <c:v>Relationships</c:v>
                </c:pt>
                <c:pt idx="2">
                  <c:v>Sexual functioning</c:v>
                </c:pt>
                <c:pt idx="3">
                  <c:v>Pain or discomfort</c:v>
                </c:pt>
                <c:pt idx="4">
                  <c:v>Concern</c:v>
                </c:pt>
                <c:pt idx="5">
                  <c:v>Seriousness</c:v>
                </c:pt>
                <c:pt idx="6">
                  <c:v>Many symptoms</c:v>
                </c:pt>
                <c:pt idx="7">
                  <c:v>Impairs appetite</c:v>
                </c:pt>
                <c:pt idx="8">
                  <c:v>Biggest life difficulty</c:v>
                </c:pt>
                <c:pt idx="9">
                  <c:v>Productivity</c:v>
                </c:pt>
                <c:pt idx="10">
                  <c:v>Life threateninng</c:v>
                </c:pt>
                <c:pt idx="11">
                  <c:v>Frequent treatment</c:v>
                </c:pt>
                <c:pt idx="12">
                  <c:v>Cognitive impairment</c:v>
                </c:pt>
                <c:pt idx="13">
                  <c:v>Don't enjoy life</c:v>
                </c:pt>
                <c:pt idx="14">
                  <c:v>Difficult to control</c:v>
                </c:pt>
                <c:pt idx="15">
                  <c:v>Dependency</c:v>
                </c:pt>
                <c:pt idx="16">
                  <c:v>Low energy</c:v>
                </c:pt>
                <c:pt idx="17">
                  <c:v>Feel burdensome</c:v>
                </c:pt>
                <c:pt idx="18">
                  <c:v>Perform responsibilities</c:v>
                </c:pt>
                <c:pt idx="19">
                  <c:v>Overall impact</c:v>
                </c:pt>
              </c:strCache>
            </c:strRef>
          </c:cat>
          <c:val>
            <c:numRef>
              <c:f>'Enter Scores'!$E$11:$E$30</c:f>
              <c:numCache>
                <c:formatCode>General</c:formatCode>
                <c:ptCount val="20"/>
                <c:pt idx="0">
                  <c:v>2</c:v>
                </c:pt>
                <c:pt idx="1">
                  <c:v>1</c:v>
                </c:pt>
                <c:pt idx="2">
                  <c:v>3</c:v>
                </c:pt>
                <c:pt idx="3">
                  <c:v>3</c:v>
                </c:pt>
                <c:pt idx="4">
                  <c:v>3</c:v>
                </c:pt>
                <c:pt idx="5">
                  <c:v>2</c:v>
                </c:pt>
                <c:pt idx="6">
                  <c:v>1</c:v>
                </c:pt>
                <c:pt idx="7">
                  <c:v>1</c:v>
                </c:pt>
                <c:pt idx="8">
                  <c:v>1</c:v>
                </c:pt>
                <c:pt idx="9">
                  <c:v>1</c:v>
                </c:pt>
                <c:pt idx="10">
                  <c:v>2</c:v>
                </c:pt>
                <c:pt idx="11">
                  <c:v>1</c:v>
                </c:pt>
                <c:pt idx="12">
                  <c:v>3</c:v>
                </c:pt>
                <c:pt idx="13">
                  <c:v>2</c:v>
                </c:pt>
                <c:pt idx="14">
                  <c:v>1</c:v>
                </c:pt>
                <c:pt idx="15">
                  <c:v>2</c:v>
                </c:pt>
                <c:pt idx="16">
                  <c:v>1</c:v>
                </c:pt>
                <c:pt idx="17">
                  <c:v>1</c:v>
                </c:pt>
                <c:pt idx="18">
                  <c:v>2</c:v>
                </c:pt>
                <c:pt idx="19">
                  <c:v>1</c:v>
                </c:pt>
              </c:numCache>
            </c:numRef>
          </c:val>
          <c:extLst>
            <c:ext xmlns:c16="http://schemas.microsoft.com/office/drawing/2014/chart" uri="{C3380CC4-5D6E-409C-BE32-E72D297353CC}">
              <c16:uniqueId val="{00000001-F8E4-7247-AEBE-991815D763BC}"/>
            </c:ext>
          </c:extLst>
        </c:ser>
        <c:dLbls>
          <c:showLegendKey val="0"/>
          <c:showVal val="0"/>
          <c:showCatName val="0"/>
          <c:showSerName val="0"/>
          <c:showPercent val="0"/>
          <c:showBubbleSize val="0"/>
        </c:dLbls>
        <c:gapWidth val="182"/>
        <c:axId val="1016841040"/>
        <c:axId val="968862560"/>
      </c:barChart>
      <c:catAx>
        <c:axId val="1016841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968862560"/>
        <c:crosses val="autoZero"/>
        <c:auto val="1"/>
        <c:lblAlgn val="ctr"/>
        <c:lblOffset val="100"/>
        <c:noMultiLvlLbl val="0"/>
      </c:catAx>
      <c:valAx>
        <c:axId val="968862560"/>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1684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b="1" i="0" u="none" strike="noStrike" kern="1200" spc="0" baseline="0">
                <a:solidFill>
                  <a:schemeClr val="tx1"/>
                </a:solidFill>
              </a:rPr>
              <a:t>ILLNESS INDEX Comparative Profile</a:t>
            </a:r>
          </a:p>
          <a:p>
            <a:pPr>
              <a:defRPr/>
            </a:pPr>
            <a:r>
              <a:rPr lang="en-US" sz="900" b="0" i="0" u="none" strike="noStrike" kern="1200" spc="0" baseline="0">
                <a:solidFill>
                  <a:schemeClr val="tx1"/>
                </a:solidFill>
              </a:rPr>
              <a:t>Percent of Total</a:t>
            </a:r>
          </a:p>
        </c:rich>
      </c:tx>
      <c:layout>
        <c:manualLayout>
          <c:xMode val="edge"/>
          <c:yMode val="edge"/>
          <c:x val="0.28245406824146979"/>
          <c:y val="1.528247379673567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28546797321761"/>
          <c:y val="0.10928904416749233"/>
          <c:w val="0.84399759731526092"/>
          <c:h val="0.81493330552224008"/>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gradFill>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gradFill>
              <a:ln>
                <a:noFill/>
              </a:ln>
              <a:effectLst/>
            </c:spPr>
            <c:extLst>
              <c:ext xmlns:c16="http://schemas.microsoft.com/office/drawing/2014/chart" uri="{C3380CC4-5D6E-409C-BE32-E72D297353CC}">
                <c16:uniqueId val="{00000001-DDC2-1147-8C0D-CF9554D89DA7}"/>
              </c:ext>
            </c:extLst>
          </c:dPt>
          <c:dPt>
            <c:idx val="1"/>
            <c:invertIfNegative val="0"/>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DDC2-1147-8C0D-CF9554D89DA7}"/>
              </c:ext>
            </c:extLst>
          </c:dPt>
          <c:dPt>
            <c:idx val="2"/>
            <c:invertIfNegative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DDC2-1147-8C0D-CF9554D89DA7}"/>
              </c:ext>
            </c:extLst>
          </c:dPt>
          <c:dPt>
            <c:idx val="3"/>
            <c:invertIfNegative val="0"/>
            <c:bubble3D val="0"/>
            <c:spPr>
              <a:gradFill flip="none" rotWithShape="1">
                <a:gsLst>
                  <a:gs pos="0">
                    <a:srgbClr val="FFC000">
                      <a:lumMod val="40000"/>
                      <a:lumOff val="60000"/>
                    </a:srgbClr>
                  </a:gs>
                  <a:gs pos="46000">
                    <a:srgbClr val="FFC000">
                      <a:lumMod val="95000"/>
                      <a:lumOff val="5000"/>
                    </a:srgbClr>
                  </a:gs>
                  <a:gs pos="100000">
                    <a:srgbClr val="FFC000">
                      <a:lumMod val="60000"/>
                    </a:srgbClr>
                  </a:gs>
                </a:gsLst>
                <a:path path="circle">
                  <a:fillToRect l="50000" t="130000" r="50000" b="-30000"/>
                </a:path>
                <a:tileRect/>
              </a:gradFill>
              <a:ln>
                <a:noFill/>
              </a:ln>
              <a:effectLst/>
            </c:spPr>
            <c:extLst>
              <c:ext xmlns:c16="http://schemas.microsoft.com/office/drawing/2014/chart" uri="{C3380CC4-5D6E-409C-BE32-E72D297353CC}">
                <c16:uniqueId val="{00000007-DDC2-1147-8C0D-CF9554D89DA7}"/>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Graphs!$J$4:$M$4</c:f>
              <c:strCache>
                <c:ptCount val="4"/>
                <c:pt idx="0">
                  <c:v>Patient</c:v>
                </c:pt>
                <c:pt idx="1">
                  <c:v>Professional</c:v>
                </c:pt>
                <c:pt idx="2">
                  <c:v>Group</c:v>
                </c:pt>
                <c:pt idx="3">
                  <c:v>Informant</c:v>
                </c:pt>
              </c:strCache>
            </c:strRef>
          </c:cat>
          <c:val>
            <c:numRef>
              <c:f>Graphs!$J$5:$M$5</c:f>
              <c:numCache>
                <c:formatCode>0%</c:formatCode>
                <c:ptCount val="4"/>
                <c:pt idx="0">
                  <c:v>0.88</c:v>
                </c:pt>
                <c:pt idx="1">
                  <c:v>0.34</c:v>
                </c:pt>
                <c:pt idx="2">
                  <c:v>0.61199999999999999</c:v>
                </c:pt>
                <c:pt idx="3">
                  <c:v>0.49</c:v>
                </c:pt>
              </c:numCache>
            </c:numRef>
          </c:val>
          <c:extLst>
            <c:ext xmlns:c16="http://schemas.microsoft.com/office/drawing/2014/chart" uri="{C3380CC4-5D6E-409C-BE32-E72D297353CC}">
              <c16:uniqueId val="{00000008-DDC2-1147-8C0D-CF9554D89DA7}"/>
            </c:ext>
          </c:extLst>
        </c:ser>
        <c:dLbls>
          <c:showLegendKey val="0"/>
          <c:showVal val="0"/>
          <c:showCatName val="0"/>
          <c:showSerName val="0"/>
          <c:showPercent val="0"/>
          <c:showBubbleSize val="0"/>
        </c:dLbls>
        <c:gapWidth val="89"/>
        <c:overlap val="-27"/>
        <c:axId val="1885169999"/>
        <c:axId val="1885171727"/>
      </c:barChart>
      <c:catAx>
        <c:axId val="1885169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1885171727"/>
        <c:crosses val="autoZero"/>
        <c:auto val="1"/>
        <c:lblAlgn val="ctr"/>
        <c:lblOffset val="100"/>
        <c:noMultiLvlLbl val="0"/>
      </c:catAx>
      <c:valAx>
        <c:axId val="188517172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crossAx val="18851699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b="1">
                <a:solidFill>
                  <a:schemeClr val="tx1"/>
                </a:solidFill>
              </a:rPr>
              <a:t>Illnes Index Patient Results</a:t>
            </a:r>
          </a:p>
          <a:p>
            <a:pPr>
              <a:defRPr/>
            </a:pPr>
            <a:r>
              <a:rPr lang="en-US" sz="900" b="0">
                <a:solidFill>
                  <a:schemeClr val="tx1"/>
                </a:solidFill>
              </a:rPr>
              <a:t>Serial Administrations   Percent of total</a:t>
            </a:r>
          </a:p>
        </c:rich>
      </c:tx>
      <c:layout>
        <c:manualLayout>
          <c:xMode val="edge"/>
          <c:yMode val="edge"/>
          <c:x val="0.17038361686039658"/>
          <c:y val="1.55136947594469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166618061631183E-2"/>
          <c:y val="0.1237016446039113"/>
          <c:w val="0.86788276465441816"/>
          <c:h val="0.80551303559838849"/>
        </c:manualLayout>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cat>
            <c:strRef>
              <c:f>'Serial Administrations'!$C$30:$G$30</c:f>
              <c:strCache>
                <c:ptCount val="5"/>
                <c:pt idx="0">
                  <c:v>8.1.23</c:v>
                </c:pt>
                <c:pt idx="1">
                  <c:v>10.1.23</c:v>
                </c:pt>
                <c:pt idx="2">
                  <c:v>1.5.24</c:v>
                </c:pt>
                <c:pt idx="3">
                  <c:v>2.5.24</c:v>
                </c:pt>
                <c:pt idx="4">
                  <c:v>0</c:v>
                </c:pt>
              </c:strCache>
            </c:strRef>
          </c:cat>
          <c:val>
            <c:numRef>
              <c:f>'Serial Administrations'!$C$31:$G$31</c:f>
              <c:numCache>
                <c:formatCode>0.0%</c:formatCode>
                <c:ptCount val="5"/>
                <c:pt idx="0">
                  <c:v>0.43</c:v>
                </c:pt>
                <c:pt idx="1">
                  <c:v>0.34</c:v>
                </c:pt>
                <c:pt idx="2">
                  <c:v>0.28999999999999998</c:v>
                </c:pt>
                <c:pt idx="3">
                  <c:v>0.66</c:v>
                </c:pt>
                <c:pt idx="4">
                  <c:v>0</c:v>
                </c:pt>
              </c:numCache>
            </c:numRef>
          </c:val>
          <c:extLst>
            <c:ext xmlns:c16="http://schemas.microsoft.com/office/drawing/2014/chart" uri="{C3380CC4-5D6E-409C-BE32-E72D297353CC}">
              <c16:uniqueId val="{00000000-8D40-49D7-9F8A-A4CB3A932D3F}"/>
            </c:ext>
          </c:extLst>
        </c:ser>
        <c:dLbls>
          <c:showLegendKey val="0"/>
          <c:showVal val="0"/>
          <c:showCatName val="0"/>
          <c:showSerName val="0"/>
          <c:showPercent val="0"/>
          <c:showBubbleSize val="0"/>
        </c:dLbls>
        <c:gapWidth val="200"/>
        <c:overlap val="-25"/>
        <c:axId val="341607368"/>
        <c:axId val="341604128"/>
      </c:barChart>
      <c:catAx>
        <c:axId val="341607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crossAx val="341604128"/>
        <c:crosses val="autoZero"/>
        <c:auto val="1"/>
        <c:lblAlgn val="ctr"/>
        <c:lblOffset val="100"/>
        <c:noMultiLvlLbl val="0"/>
      </c:catAx>
      <c:valAx>
        <c:axId val="3416041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crossAx val="341607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i="0" u="none" strike="noStrike" kern="1200" spc="0" baseline="0">
                <a:solidFill>
                  <a:schemeClr val="tx1"/>
                </a:solidFill>
              </a:rPr>
              <a:t>Illness Index 4-item Short Form PATIENT REPORT  </a:t>
            </a:r>
          </a:p>
          <a:p>
            <a:pPr>
              <a:defRPr/>
            </a:pPr>
            <a:r>
              <a:rPr lang="en-US" sz="800" b="0" i="0" u="none" strike="noStrike" kern="1200" spc="0" baseline="0">
                <a:solidFill>
                  <a:schemeClr val="tx1"/>
                </a:solidFill>
              </a:rPr>
              <a:t>Biopsychosocial samplng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gradFill>
            <a:ln>
              <a:noFill/>
            </a:ln>
            <a:effectLst/>
          </c:spPr>
          <c:invertIfNegative val="0"/>
          <c:cat>
            <c:strRef>
              <c:f>'Short Form Results'!$C$12:$G$12</c:f>
              <c:strCache>
                <c:ptCount val="5"/>
                <c:pt idx="0">
                  <c:v>8.1.22</c:v>
                </c:pt>
                <c:pt idx="1">
                  <c:v>10.1.22</c:v>
                </c:pt>
                <c:pt idx="2">
                  <c:v>1.5.23</c:v>
                </c:pt>
                <c:pt idx="3">
                  <c:v>5.5.23</c:v>
                </c:pt>
                <c:pt idx="4">
                  <c:v>8.1.23</c:v>
                </c:pt>
              </c:strCache>
            </c:strRef>
          </c:cat>
          <c:val>
            <c:numRef>
              <c:f>'Short Form Results'!$C$20:$G$20</c:f>
              <c:numCache>
                <c:formatCode>0%</c:formatCode>
                <c:ptCount val="5"/>
                <c:pt idx="0">
                  <c:v>0.45</c:v>
                </c:pt>
                <c:pt idx="1">
                  <c:v>0.35</c:v>
                </c:pt>
                <c:pt idx="2">
                  <c:v>0.25</c:v>
                </c:pt>
                <c:pt idx="3">
                  <c:v>0.5</c:v>
                </c:pt>
                <c:pt idx="4">
                  <c:v>0.25</c:v>
                </c:pt>
              </c:numCache>
            </c:numRef>
          </c:val>
          <c:extLst>
            <c:ext xmlns:c16="http://schemas.microsoft.com/office/drawing/2014/chart" uri="{C3380CC4-5D6E-409C-BE32-E72D297353CC}">
              <c16:uniqueId val="{00000000-9394-5941-9A22-2F5A4920AC48}"/>
            </c:ext>
          </c:extLst>
        </c:ser>
        <c:dLbls>
          <c:showLegendKey val="0"/>
          <c:showVal val="0"/>
          <c:showCatName val="0"/>
          <c:showSerName val="0"/>
          <c:showPercent val="0"/>
          <c:showBubbleSize val="0"/>
        </c:dLbls>
        <c:gapWidth val="219"/>
        <c:overlap val="-27"/>
        <c:axId val="813619392"/>
        <c:axId val="965475376"/>
      </c:barChart>
      <c:catAx>
        <c:axId val="81361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65475376"/>
        <c:crosses val="autoZero"/>
        <c:auto val="1"/>
        <c:lblAlgn val="ctr"/>
        <c:lblOffset val="100"/>
        <c:noMultiLvlLbl val="0"/>
      </c:catAx>
      <c:valAx>
        <c:axId val="9654753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813619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i="0" u="none" strike="noStrike" kern="1200" spc="0" baseline="0">
                <a:solidFill>
                  <a:schemeClr val="tx1"/>
                </a:solidFill>
              </a:rPr>
              <a:t>Illness Index 6-item Short Form  PATIENT REPORT</a:t>
            </a:r>
          </a:p>
          <a:p>
            <a:pPr>
              <a:defRPr/>
            </a:pPr>
            <a:r>
              <a:rPr lang="en-US" sz="800" b="0" i="0" u="none" strike="noStrike" kern="1200" spc="0" baseline="0">
                <a:solidFill>
                  <a:schemeClr val="tx1"/>
                </a:solidFill>
              </a:rPr>
              <a:t>Highest item-Total correlations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gradFill flip="none" rotWithShape="1">
              <a:gsLst>
                <a:gs pos="0">
                  <a:srgbClr val="70AD47">
                    <a:lumMod val="40000"/>
                    <a:lumOff val="60000"/>
                  </a:srgbClr>
                </a:gs>
                <a:gs pos="46000">
                  <a:srgbClr val="70AD47">
                    <a:lumMod val="95000"/>
                    <a:lumOff val="5000"/>
                  </a:srgbClr>
                </a:gs>
                <a:gs pos="100000">
                  <a:srgbClr val="70AD47">
                    <a:lumMod val="60000"/>
                  </a:srgbClr>
                </a:gs>
              </a:gsLst>
              <a:path path="circle">
                <a:fillToRect l="50000" t="130000" r="50000" b="-30000"/>
              </a:path>
              <a:tileRect/>
            </a:gradFill>
            <a:ln>
              <a:noFill/>
            </a:ln>
            <a:effectLst/>
          </c:spPr>
          <c:invertIfNegative val="0"/>
          <c:cat>
            <c:strRef>
              <c:f>'Short Form Results'!$C$31:$G$31</c:f>
              <c:strCache>
                <c:ptCount val="5"/>
                <c:pt idx="0">
                  <c:v>8.1.22</c:v>
                </c:pt>
                <c:pt idx="1">
                  <c:v>10.1.22</c:v>
                </c:pt>
                <c:pt idx="2">
                  <c:v>1.5.23</c:v>
                </c:pt>
                <c:pt idx="3">
                  <c:v>5.5.23</c:v>
                </c:pt>
                <c:pt idx="4">
                  <c:v>8.1.23</c:v>
                </c:pt>
              </c:strCache>
            </c:strRef>
          </c:cat>
          <c:val>
            <c:numRef>
              <c:f>'Short Form Results'!$C$41:$G$41</c:f>
              <c:numCache>
                <c:formatCode>0%</c:formatCode>
                <c:ptCount val="5"/>
                <c:pt idx="0">
                  <c:v>0.4</c:v>
                </c:pt>
                <c:pt idx="1">
                  <c:v>0.36666666666666664</c:v>
                </c:pt>
                <c:pt idx="2">
                  <c:v>0.36666666666666664</c:v>
                </c:pt>
                <c:pt idx="3">
                  <c:v>0.83333333333333337</c:v>
                </c:pt>
                <c:pt idx="4">
                  <c:v>0.16666666666666666</c:v>
                </c:pt>
              </c:numCache>
            </c:numRef>
          </c:val>
          <c:extLst>
            <c:ext xmlns:c16="http://schemas.microsoft.com/office/drawing/2014/chart" uri="{C3380CC4-5D6E-409C-BE32-E72D297353CC}">
              <c16:uniqueId val="{00000000-9394-5941-9A22-2F5A4920AC48}"/>
            </c:ext>
          </c:extLst>
        </c:ser>
        <c:dLbls>
          <c:showLegendKey val="0"/>
          <c:showVal val="0"/>
          <c:showCatName val="0"/>
          <c:showSerName val="0"/>
          <c:showPercent val="0"/>
          <c:showBubbleSize val="0"/>
        </c:dLbls>
        <c:gapWidth val="219"/>
        <c:overlap val="-27"/>
        <c:axId val="813619392"/>
        <c:axId val="965475376"/>
      </c:barChart>
      <c:catAx>
        <c:axId val="81361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65475376"/>
        <c:crosses val="autoZero"/>
        <c:auto val="1"/>
        <c:lblAlgn val="ctr"/>
        <c:lblOffset val="100"/>
        <c:noMultiLvlLbl val="0"/>
      </c:catAx>
      <c:valAx>
        <c:axId val="9654753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8136193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 lastClr="FFFFFF">
          <a:lumMod val="65000"/>
        </a:sys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a:t>Illness Index 4-item Short Form PROFESSIONAL REPORT  </a:t>
            </a:r>
          </a:p>
          <a:p>
            <a:pPr>
              <a:defRPr/>
            </a:pPr>
            <a:r>
              <a:rPr lang="en-US" sz="800"/>
              <a:t>Biopsychosocial samplng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gradFill>
            <a:ln>
              <a:noFill/>
            </a:ln>
            <a:effectLst/>
          </c:spPr>
          <c:invertIfNegative val="0"/>
          <c:cat>
            <c:strRef>
              <c:f>'Short Form Results'!$R$12:$V$12</c:f>
              <c:strCache>
                <c:ptCount val="5"/>
                <c:pt idx="0">
                  <c:v>8.1.22</c:v>
                </c:pt>
                <c:pt idx="1">
                  <c:v>10.1.22</c:v>
                </c:pt>
                <c:pt idx="2">
                  <c:v>1.5.23</c:v>
                </c:pt>
                <c:pt idx="3">
                  <c:v>5.5.23</c:v>
                </c:pt>
                <c:pt idx="4">
                  <c:v>8.1.23</c:v>
                </c:pt>
              </c:strCache>
            </c:strRef>
          </c:cat>
          <c:val>
            <c:numRef>
              <c:f>'Short Form Results'!$R$20:$V$20</c:f>
              <c:numCache>
                <c:formatCode>0%</c:formatCode>
                <c:ptCount val="5"/>
                <c:pt idx="0">
                  <c:v>0.25</c:v>
                </c:pt>
                <c:pt idx="1">
                  <c:v>0.3</c:v>
                </c:pt>
                <c:pt idx="2">
                  <c:v>0.25</c:v>
                </c:pt>
                <c:pt idx="3">
                  <c:v>0.35</c:v>
                </c:pt>
                <c:pt idx="4">
                  <c:v>0.2</c:v>
                </c:pt>
              </c:numCache>
            </c:numRef>
          </c:val>
          <c:extLst>
            <c:ext xmlns:c16="http://schemas.microsoft.com/office/drawing/2014/chart" uri="{C3380CC4-5D6E-409C-BE32-E72D297353CC}">
              <c16:uniqueId val="{00000000-9394-5941-9A22-2F5A4920AC48}"/>
            </c:ext>
          </c:extLst>
        </c:ser>
        <c:dLbls>
          <c:showLegendKey val="0"/>
          <c:showVal val="0"/>
          <c:showCatName val="0"/>
          <c:showSerName val="0"/>
          <c:showPercent val="0"/>
          <c:showBubbleSize val="0"/>
        </c:dLbls>
        <c:gapWidth val="219"/>
        <c:overlap val="-27"/>
        <c:axId val="813619392"/>
        <c:axId val="965475376"/>
      </c:barChart>
      <c:catAx>
        <c:axId val="81361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65475376"/>
        <c:crosses val="autoZero"/>
        <c:auto val="1"/>
        <c:lblAlgn val="ctr"/>
        <c:lblOffset val="100"/>
        <c:noMultiLvlLbl val="0"/>
      </c:catAx>
      <c:valAx>
        <c:axId val="9654753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8136193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 lastClr="FFFFFF">
          <a:lumMod val="65000"/>
        </a:sys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800" b="1" i="0" u="none" strike="noStrike" kern="1200" spc="0" baseline="0">
                <a:solidFill>
                  <a:schemeClr val="tx1"/>
                </a:solidFill>
              </a:rPr>
              <a:t>Illness Index 6-item Short Form  PATIENT REPORT</a:t>
            </a:r>
          </a:p>
          <a:p>
            <a:pPr>
              <a:defRPr/>
            </a:pPr>
            <a:r>
              <a:rPr lang="en-US" sz="800" b="0" i="0" u="none" strike="noStrike" kern="1200" spc="0" baseline="0">
                <a:solidFill>
                  <a:schemeClr val="tx1"/>
                </a:solidFill>
              </a:rPr>
              <a:t>Highest item-Total correlations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gradFill flip="none" rotWithShape="1">
              <a:gsLst>
                <a:gs pos="0">
                  <a:srgbClr val="70AD47">
                    <a:lumMod val="40000"/>
                    <a:lumOff val="60000"/>
                  </a:srgbClr>
                </a:gs>
                <a:gs pos="46000">
                  <a:srgbClr val="70AD47">
                    <a:lumMod val="95000"/>
                    <a:lumOff val="5000"/>
                  </a:srgbClr>
                </a:gs>
                <a:gs pos="100000">
                  <a:srgbClr val="70AD47">
                    <a:lumMod val="60000"/>
                  </a:srgbClr>
                </a:gs>
              </a:gsLst>
              <a:path path="circle">
                <a:fillToRect l="50000" t="130000" r="50000" b="-30000"/>
              </a:path>
              <a:tileRect/>
            </a:gradFill>
            <a:ln>
              <a:noFill/>
            </a:ln>
            <a:effectLst/>
          </c:spPr>
          <c:invertIfNegative val="0"/>
          <c:cat>
            <c:strRef>
              <c:f>'Short Form Results'!$R$31:$V$31</c:f>
              <c:strCache>
                <c:ptCount val="5"/>
                <c:pt idx="0">
                  <c:v>8.1.22</c:v>
                </c:pt>
                <c:pt idx="1">
                  <c:v>10.1.22</c:v>
                </c:pt>
                <c:pt idx="2">
                  <c:v>1.5.23</c:v>
                </c:pt>
                <c:pt idx="3">
                  <c:v>5.5.23</c:v>
                </c:pt>
                <c:pt idx="4">
                  <c:v>8.1.23</c:v>
                </c:pt>
              </c:strCache>
            </c:strRef>
          </c:cat>
          <c:val>
            <c:numRef>
              <c:f>'Short Form Results'!$R$41:$V$41</c:f>
              <c:numCache>
                <c:formatCode>0%</c:formatCode>
                <c:ptCount val="5"/>
                <c:pt idx="0">
                  <c:v>0.23333333333333334</c:v>
                </c:pt>
                <c:pt idx="1">
                  <c:v>0.36666666666666664</c:v>
                </c:pt>
                <c:pt idx="2">
                  <c:v>0.43333333333333335</c:v>
                </c:pt>
                <c:pt idx="3">
                  <c:v>0.56666666666666665</c:v>
                </c:pt>
                <c:pt idx="4">
                  <c:v>0.23333333333333334</c:v>
                </c:pt>
              </c:numCache>
            </c:numRef>
          </c:val>
          <c:extLst>
            <c:ext xmlns:c16="http://schemas.microsoft.com/office/drawing/2014/chart" uri="{C3380CC4-5D6E-409C-BE32-E72D297353CC}">
              <c16:uniqueId val="{00000000-9394-5941-9A22-2F5A4920AC48}"/>
            </c:ext>
          </c:extLst>
        </c:ser>
        <c:dLbls>
          <c:showLegendKey val="0"/>
          <c:showVal val="0"/>
          <c:showCatName val="0"/>
          <c:showSerName val="0"/>
          <c:showPercent val="0"/>
          <c:showBubbleSize val="0"/>
        </c:dLbls>
        <c:gapWidth val="219"/>
        <c:overlap val="-27"/>
        <c:axId val="813619392"/>
        <c:axId val="965475376"/>
      </c:barChart>
      <c:catAx>
        <c:axId val="81361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65475376"/>
        <c:crosses val="autoZero"/>
        <c:auto val="1"/>
        <c:lblAlgn val="ctr"/>
        <c:lblOffset val="100"/>
        <c:noMultiLvlLbl val="0"/>
      </c:catAx>
      <c:valAx>
        <c:axId val="9654753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8136193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 lastClr="FFFFFF">
          <a:lumMod val="65000"/>
        </a:sys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Short Form Results'!A1"/><Relationship Id="rId2" Type="http://schemas.openxmlformats.org/officeDocument/2006/relationships/hyperlink" Target="#'Serial Administrations'!A1"/><Relationship Id="rId1" Type="http://schemas.openxmlformats.org/officeDocument/2006/relationships/hyperlink" Target="#'Enter Scores'!A1"/><Relationship Id="rId4" Type="http://schemas.openxmlformats.org/officeDocument/2006/relationships/hyperlink" Target="#Graphs!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139700</xdr:colOff>
      <xdr:row>3</xdr:row>
      <xdr:rowOff>165099</xdr:rowOff>
    </xdr:from>
    <xdr:to>
      <xdr:col>12</xdr:col>
      <xdr:colOff>342900</xdr:colOff>
      <xdr:row>5</xdr:row>
      <xdr:rowOff>152399</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48C65D22-0C95-73AE-351B-17F63BB10826}"/>
            </a:ext>
          </a:extLst>
        </xdr:cNvPr>
        <xdr:cNvSpPr/>
      </xdr:nvSpPr>
      <xdr:spPr>
        <a:xfrm>
          <a:off x="5829300" y="977899"/>
          <a:ext cx="2286000" cy="457200"/>
        </a:xfrm>
        <a:prstGeom prst="roundRect">
          <a:avLst/>
        </a:prstGeom>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nchorCtr="1"/>
        <a:lstStyle/>
        <a:p>
          <a:pPr algn="ctr"/>
          <a:r>
            <a:rPr lang="en-US" sz="1100"/>
            <a:t>Enter Illness Index scores</a:t>
          </a:r>
        </a:p>
      </xdr:txBody>
    </xdr:sp>
    <xdr:clientData/>
  </xdr:twoCellAnchor>
  <xdr:twoCellAnchor>
    <xdr:from>
      <xdr:col>10</xdr:col>
      <xdr:colOff>139700</xdr:colOff>
      <xdr:row>10</xdr:row>
      <xdr:rowOff>148165</xdr:rowOff>
    </xdr:from>
    <xdr:to>
      <xdr:col>12</xdr:col>
      <xdr:colOff>342900</xdr:colOff>
      <xdr:row>13</xdr:row>
      <xdr:rowOff>33865</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2156F54B-AB84-8249-A915-389275875E45}"/>
            </a:ext>
          </a:extLst>
        </xdr:cNvPr>
        <xdr:cNvSpPr/>
      </xdr:nvSpPr>
      <xdr:spPr>
        <a:xfrm>
          <a:off x="5829300" y="2383365"/>
          <a:ext cx="2286000" cy="457200"/>
        </a:xfrm>
        <a:prstGeom prst="round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nchorCtr="1"/>
        <a:lstStyle/>
        <a:p>
          <a:pPr algn="ctr"/>
          <a:r>
            <a:rPr lang="en-US" sz="1100"/>
            <a:t>Serial Illness Index Administrations</a:t>
          </a:r>
        </a:p>
      </xdr:txBody>
    </xdr:sp>
    <xdr:clientData/>
  </xdr:twoCellAnchor>
  <xdr:twoCellAnchor>
    <xdr:from>
      <xdr:col>10</xdr:col>
      <xdr:colOff>139700</xdr:colOff>
      <xdr:row>14</xdr:row>
      <xdr:rowOff>88899</xdr:rowOff>
    </xdr:from>
    <xdr:to>
      <xdr:col>12</xdr:col>
      <xdr:colOff>342900</xdr:colOff>
      <xdr:row>16</xdr:row>
      <xdr:rowOff>165099</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5894A78E-80ED-4E4D-A275-B4EDB88BFFCB}"/>
            </a:ext>
          </a:extLst>
        </xdr:cNvPr>
        <xdr:cNvSpPr/>
      </xdr:nvSpPr>
      <xdr:spPr>
        <a:xfrm>
          <a:off x="5829300" y="3086099"/>
          <a:ext cx="2286000" cy="457200"/>
        </a:xfrm>
        <a:prstGeom prst="round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nchorCtr="1"/>
        <a:lstStyle/>
        <a:p>
          <a:pPr algn="ctr"/>
          <a:r>
            <a:rPr lang="en-US" sz="1100"/>
            <a:t>Short</a:t>
          </a:r>
          <a:r>
            <a:rPr lang="en-US" sz="1100" baseline="0"/>
            <a:t> From Results</a:t>
          </a:r>
          <a:endParaRPr lang="en-US" sz="1100"/>
        </a:p>
      </xdr:txBody>
    </xdr:sp>
    <xdr:clientData/>
  </xdr:twoCellAnchor>
  <xdr:twoCellAnchor>
    <xdr:from>
      <xdr:col>10</xdr:col>
      <xdr:colOff>139700</xdr:colOff>
      <xdr:row>7</xdr:row>
      <xdr:rowOff>16932</xdr:rowOff>
    </xdr:from>
    <xdr:to>
      <xdr:col>12</xdr:col>
      <xdr:colOff>342900</xdr:colOff>
      <xdr:row>9</xdr:row>
      <xdr:rowOff>93132</xdr:rowOff>
    </xdr:to>
    <xdr:sp macro="" textlink="">
      <xdr:nvSpPr>
        <xdr:cNvPr id="2" name="Rounded Rectangle 1">
          <a:hlinkClick xmlns:r="http://schemas.openxmlformats.org/officeDocument/2006/relationships" r:id="rId4"/>
          <a:extLst>
            <a:ext uri="{FF2B5EF4-FFF2-40B4-BE49-F238E27FC236}">
              <a16:creationId xmlns:a16="http://schemas.microsoft.com/office/drawing/2014/main" id="{34BFB530-2F40-C34B-A9A0-F96E73DD6437}"/>
            </a:ext>
          </a:extLst>
        </xdr:cNvPr>
        <xdr:cNvSpPr/>
      </xdr:nvSpPr>
      <xdr:spPr>
        <a:xfrm>
          <a:off x="5829300" y="1680632"/>
          <a:ext cx="2286000" cy="457200"/>
        </a:xfrm>
        <a:prstGeom prst="roundRect">
          <a:avLst/>
        </a:pr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nchorCtr="1"/>
        <a:lstStyle/>
        <a:p>
          <a:pPr algn="ctr"/>
          <a:r>
            <a:rPr lang="en-US" sz="1100"/>
            <a:t>View Graphs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21166</xdr:colOff>
      <xdr:row>9</xdr:row>
      <xdr:rowOff>52916</xdr:rowOff>
    </xdr:from>
    <xdr:to>
      <xdr:col>16</xdr:col>
      <xdr:colOff>406400</xdr:colOff>
      <xdr:row>35</xdr:row>
      <xdr:rowOff>0</xdr:rowOff>
    </xdr:to>
    <xdr:graphicFrame macro="">
      <xdr:nvGraphicFramePr>
        <xdr:cNvPr id="2" name="Chart 1">
          <a:extLst>
            <a:ext uri="{FF2B5EF4-FFF2-40B4-BE49-F238E27FC236}">
              <a16:creationId xmlns:a16="http://schemas.microsoft.com/office/drawing/2014/main" id="{2F125B4F-DC2A-4344-846D-05D59DBB5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9</xdr:row>
      <xdr:rowOff>25400</xdr:rowOff>
    </xdr:from>
    <xdr:to>
      <xdr:col>13</xdr:col>
      <xdr:colOff>25400</xdr:colOff>
      <xdr:row>37</xdr:row>
      <xdr:rowOff>12700</xdr:rowOff>
    </xdr:to>
    <xdr:graphicFrame macro="">
      <xdr:nvGraphicFramePr>
        <xdr:cNvPr id="3" name="Chart 2">
          <a:extLst>
            <a:ext uri="{FF2B5EF4-FFF2-40B4-BE49-F238E27FC236}">
              <a16:creationId xmlns:a16="http://schemas.microsoft.com/office/drawing/2014/main" id="{89243FB1-4B8D-DE4B-8DD6-DED53A25E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9</xdr:row>
      <xdr:rowOff>25400</xdr:rowOff>
    </xdr:from>
    <xdr:to>
      <xdr:col>19</xdr:col>
      <xdr:colOff>12700</xdr:colOff>
      <xdr:row>36</xdr:row>
      <xdr:rowOff>177800</xdr:rowOff>
    </xdr:to>
    <xdr:graphicFrame macro="">
      <xdr:nvGraphicFramePr>
        <xdr:cNvPr id="4" name="Chart 3">
          <a:extLst>
            <a:ext uri="{FF2B5EF4-FFF2-40B4-BE49-F238E27FC236}">
              <a16:creationId xmlns:a16="http://schemas.microsoft.com/office/drawing/2014/main" id="{8338C8D9-B8B4-2D45-8241-A4D28F333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1136650</xdr:colOff>
      <xdr:row>9</xdr:row>
      <xdr:rowOff>50800</xdr:rowOff>
    </xdr:from>
    <xdr:to>
      <xdr:col>7</xdr:col>
      <xdr:colOff>12700</xdr:colOff>
      <xdr:row>37</xdr:row>
      <xdr:rowOff>12700</xdr:rowOff>
    </xdr:to>
    <xdr:graphicFrame macro="">
      <xdr:nvGraphicFramePr>
        <xdr:cNvPr id="5" name="Chart 4">
          <a:extLst>
            <a:ext uri="{FF2B5EF4-FFF2-40B4-BE49-F238E27FC236}">
              <a16:creationId xmlns:a16="http://schemas.microsoft.com/office/drawing/2014/main" id="{8423B7FE-E979-7A7E-2454-818D810A25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95252</xdr:colOff>
      <xdr:row>8</xdr:row>
      <xdr:rowOff>0</xdr:rowOff>
    </xdr:from>
    <xdr:to>
      <xdr:col>10</xdr:col>
      <xdr:colOff>1003300</xdr:colOff>
      <xdr:row>28</xdr:row>
      <xdr:rowOff>19050</xdr:rowOff>
    </xdr:to>
    <xdr:graphicFrame macro="">
      <xdr:nvGraphicFramePr>
        <xdr:cNvPr id="5" name="Chart 4">
          <a:extLst>
            <a:ext uri="{FF2B5EF4-FFF2-40B4-BE49-F238E27FC236}">
              <a16:creationId xmlns:a16="http://schemas.microsoft.com/office/drawing/2014/main" id="{338CF6A4-7604-19D7-7A53-37D6ED3125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63500</xdr:colOff>
      <xdr:row>9</xdr:row>
      <xdr:rowOff>16165</xdr:rowOff>
    </xdr:from>
    <xdr:to>
      <xdr:col>14</xdr:col>
      <xdr:colOff>596900</xdr:colOff>
      <xdr:row>24</xdr:row>
      <xdr:rowOff>11545</xdr:rowOff>
    </xdr:to>
    <xdr:graphicFrame macro="">
      <xdr:nvGraphicFramePr>
        <xdr:cNvPr id="6" name="Chart 5">
          <a:extLst>
            <a:ext uri="{FF2B5EF4-FFF2-40B4-BE49-F238E27FC236}">
              <a16:creationId xmlns:a16="http://schemas.microsoft.com/office/drawing/2014/main" id="{22E00F7C-F570-A76A-5380-4C19B8502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82550</xdr:colOff>
      <xdr:row>28</xdr:row>
      <xdr:rowOff>18474</xdr:rowOff>
    </xdr:from>
    <xdr:to>
      <xdr:col>14</xdr:col>
      <xdr:colOff>609600</xdr:colOff>
      <xdr:row>45</xdr:row>
      <xdr:rowOff>25399</xdr:rowOff>
    </xdr:to>
    <xdr:graphicFrame macro="">
      <xdr:nvGraphicFramePr>
        <xdr:cNvPr id="7" name="Chart 6">
          <a:extLst>
            <a:ext uri="{FF2B5EF4-FFF2-40B4-BE49-F238E27FC236}">
              <a16:creationId xmlns:a16="http://schemas.microsoft.com/office/drawing/2014/main" id="{319C2EC2-68C5-9A53-C60C-4EAAFAD953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69850</xdr:colOff>
      <xdr:row>9</xdr:row>
      <xdr:rowOff>4619</xdr:rowOff>
    </xdr:from>
    <xdr:to>
      <xdr:col>26</xdr:col>
      <xdr:colOff>431800</xdr:colOff>
      <xdr:row>24</xdr:row>
      <xdr:rowOff>12701</xdr:rowOff>
    </xdr:to>
    <xdr:graphicFrame macro="">
      <xdr:nvGraphicFramePr>
        <xdr:cNvPr id="8" name="Chart 7">
          <a:extLst>
            <a:ext uri="{FF2B5EF4-FFF2-40B4-BE49-F238E27FC236}">
              <a16:creationId xmlns:a16="http://schemas.microsoft.com/office/drawing/2014/main" id="{38D1F7B3-70C9-591A-56B8-9BDD36B99E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57150</xdr:colOff>
      <xdr:row>28</xdr:row>
      <xdr:rowOff>6930</xdr:rowOff>
    </xdr:from>
    <xdr:to>
      <xdr:col>26</xdr:col>
      <xdr:colOff>419100</xdr:colOff>
      <xdr:row>45</xdr:row>
      <xdr:rowOff>25400</xdr:rowOff>
    </xdr:to>
    <xdr:graphicFrame macro="">
      <xdr:nvGraphicFramePr>
        <xdr:cNvPr id="9" name="Chart 8">
          <a:extLst>
            <a:ext uri="{FF2B5EF4-FFF2-40B4-BE49-F238E27FC236}">
              <a16:creationId xmlns:a16="http://schemas.microsoft.com/office/drawing/2014/main" id="{92A7B51E-437D-D4B6-976C-57FA6DBF93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2662802-142B-4FAD-B743-9E3E3AEF117B}">
  <we:reference id="wa200005502" version="1.0.0.11" store="en-US" storeType="OMEX"/>
  <we:alternateReferences>
    <we:reference id="WA200005502" version="1.0.0.11" store="" storeType="OMEX"/>
  </we:alternateReferences>
  <we:properties>
    <we:property name="docId" value="&quot;kmJ6cLw4p7i5KFUaVbNn3&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7CB94-41B4-034F-B8EE-3EBE67321C5E}">
  <sheetPr codeName="Sheet1"/>
  <dimension ref="B1:N39"/>
  <sheetViews>
    <sheetView showGridLines="0" zoomScaleNormal="100" workbookViewId="0">
      <selection activeCell="C5" sqref="C5:D5"/>
    </sheetView>
  </sheetViews>
  <sheetFormatPr defaultColWidth="11.44140625" defaultRowHeight="14.4"/>
  <cols>
    <col min="1" max="1" width="4.109375" customWidth="1"/>
    <col min="2" max="2" width="4.44140625" customWidth="1"/>
    <col min="5" max="5" width="3.77734375" customWidth="1"/>
    <col min="6" max="6" width="6.109375" customWidth="1"/>
    <col min="7" max="7" width="9.33203125" customWidth="1"/>
    <col min="8" max="8" width="15" customWidth="1"/>
    <col min="9" max="9" width="4" customWidth="1"/>
    <col min="10" max="10" width="5.77734375" customWidth="1"/>
    <col min="11" max="11" width="12.33203125" customWidth="1"/>
    <col min="12" max="12" width="15" customWidth="1"/>
    <col min="13" max="13" width="5.44140625" customWidth="1"/>
  </cols>
  <sheetData>
    <row r="1" spans="2:14" ht="22.05" customHeight="1">
      <c r="C1" s="130"/>
      <c r="D1" s="131"/>
      <c r="E1" s="131"/>
      <c r="F1" s="131"/>
      <c r="G1" s="131"/>
      <c r="J1" s="2"/>
      <c r="K1" s="2"/>
      <c r="L1" s="2"/>
      <c r="M1" s="2"/>
    </row>
    <row r="2" spans="2:14" ht="21" customHeight="1">
      <c r="B2" s="208" t="s">
        <v>124</v>
      </c>
      <c r="C2" s="208"/>
      <c r="D2" s="208"/>
      <c r="E2" s="208"/>
      <c r="F2" s="208"/>
      <c r="G2" s="208"/>
      <c r="H2" s="208"/>
      <c r="K2" s="207" t="s">
        <v>149</v>
      </c>
      <c r="L2" s="207"/>
      <c r="M2" s="207"/>
    </row>
    <row r="3" spans="2:14" ht="21" customHeight="1">
      <c r="B3" s="209" t="s">
        <v>135</v>
      </c>
      <c r="C3" s="209"/>
      <c r="D3" s="209"/>
      <c r="E3" s="209"/>
      <c r="F3" s="209"/>
      <c r="G3" s="209"/>
      <c r="H3" s="209"/>
      <c r="J3" s="2"/>
      <c r="K3" s="159"/>
      <c r="L3" s="159"/>
      <c r="M3" s="2"/>
    </row>
    <row r="4" spans="2:14" ht="22.05" customHeight="1">
      <c r="B4" s="113"/>
      <c r="C4" s="113"/>
      <c r="D4" s="113"/>
      <c r="E4" s="113"/>
      <c r="F4" s="113"/>
      <c r="G4" s="113"/>
      <c r="H4" s="113"/>
      <c r="J4" s="113"/>
      <c r="K4" s="113"/>
      <c r="L4" s="2"/>
      <c r="M4" s="2"/>
      <c r="N4" s="17"/>
    </row>
    <row r="5" spans="2:14">
      <c r="B5" s="113"/>
      <c r="C5" s="205" t="s">
        <v>86</v>
      </c>
      <c r="D5" s="206"/>
      <c r="E5" s="113"/>
      <c r="F5" s="210" t="s">
        <v>114</v>
      </c>
      <c r="G5" s="211"/>
      <c r="H5" s="126"/>
      <c r="J5" s="113"/>
      <c r="K5" s="160"/>
      <c r="L5" s="157"/>
      <c r="M5" s="2"/>
    </row>
    <row r="6" spans="2:14">
      <c r="B6" s="113"/>
      <c r="C6" s="114" t="s">
        <v>143</v>
      </c>
      <c r="D6" s="113"/>
      <c r="E6" s="113"/>
      <c r="F6" s="115" t="s">
        <v>106</v>
      </c>
      <c r="G6" s="113"/>
      <c r="H6" s="126"/>
      <c r="J6" s="113"/>
      <c r="K6" s="113"/>
      <c r="L6" s="2"/>
      <c r="M6" s="2"/>
    </row>
    <row r="7" spans="2:14">
      <c r="B7" s="113"/>
      <c r="C7" s="114"/>
      <c r="D7" s="113"/>
      <c r="E7" s="113"/>
      <c r="F7" s="115"/>
      <c r="G7" s="113"/>
      <c r="H7" s="126"/>
      <c r="J7" s="113"/>
      <c r="K7" s="113"/>
      <c r="L7" s="2"/>
      <c r="M7" s="2"/>
    </row>
    <row r="8" spans="2:14">
      <c r="B8" s="113"/>
      <c r="C8" s="127">
        <v>50</v>
      </c>
      <c r="D8" s="113"/>
      <c r="E8" s="113"/>
      <c r="F8" s="127" t="s">
        <v>131</v>
      </c>
      <c r="G8" s="113"/>
      <c r="H8" s="126"/>
      <c r="J8" s="113"/>
      <c r="K8" s="113"/>
      <c r="L8" s="2"/>
      <c r="M8" s="2"/>
    </row>
    <row r="9" spans="2:14">
      <c r="B9" s="113"/>
      <c r="C9" s="120" t="s">
        <v>129</v>
      </c>
      <c r="D9" s="113"/>
      <c r="E9" s="113"/>
      <c r="F9" s="115" t="s">
        <v>130</v>
      </c>
      <c r="G9" s="113"/>
      <c r="H9" s="126"/>
      <c r="J9" s="113"/>
      <c r="K9" s="113"/>
      <c r="L9" s="2"/>
      <c r="M9" s="2"/>
    </row>
    <row r="10" spans="2:14">
      <c r="B10" s="113"/>
      <c r="C10" s="113"/>
      <c r="D10" s="113"/>
      <c r="E10" s="113"/>
      <c r="F10" s="113"/>
      <c r="G10" s="116"/>
      <c r="H10" s="113"/>
      <c r="J10" s="113"/>
      <c r="K10" s="113"/>
      <c r="L10" s="2"/>
      <c r="M10" s="2"/>
    </row>
    <row r="11" spans="2:14">
      <c r="B11" s="113"/>
      <c r="C11" s="205" t="s">
        <v>89</v>
      </c>
      <c r="D11" s="206"/>
      <c r="E11" s="113"/>
      <c r="F11" s="127">
        <v>1</v>
      </c>
      <c r="G11" s="113"/>
      <c r="H11" s="113"/>
      <c r="J11" s="113"/>
      <c r="K11" s="113"/>
      <c r="L11" s="2"/>
      <c r="M11" s="2"/>
    </row>
    <row r="12" spans="2:14">
      <c r="B12" s="113"/>
      <c r="C12" s="115" t="s">
        <v>117</v>
      </c>
      <c r="D12" s="113"/>
      <c r="E12" s="113"/>
      <c r="F12" s="120" t="s">
        <v>90</v>
      </c>
      <c r="G12" s="113"/>
      <c r="H12" s="113"/>
      <c r="J12" s="113"/>
      <c r="K12" s="113"/>
      <c r="L12" s="2"/>
      <c r="M12" s="2"/>
    </row>
    <row r="13" spans="2:14">
      <c r="B13" s="113"/>
      <c r="C13" s="113"/>
      <c r="D13" s="113"/>
      <c r="E13" s="113"/>
      <c r="F13" s="113"/>
      <c r="G13" s="113"/>
      <c r="H13" s="113"/>
      <c r="J13" s="113"/>
      <c r="K13" s="113"/>
      <c r="L13" s="2"/>
      <c r="M13" s="2"/>
    </row>
    <row r="14" spans="2:14">
      <c r="B14" s="113"/>
      <c r="C14" s="205" t="s">
        <v>44</v>
      </c>
      <c r="D14" s="206"/>
      <c r="E14" s="113"/>
      <c r="F14" s="117"/>
      <c r="G14" s="113"/>
      <c r="H14" s="113"/>
      <c r="J14" s="113"/>
      <c r="K14" s="113"/>
      <c r="L14" s="2"/>
      <c r="M14" s="2"/>
    </row>
    <row r="15" spans="2:14">
      <c r="B15" s="113"/>
      <c r="C15" s="115" t="s">
        <v>62</v>
      </c>
      <c r="D15" s="113"/>
      <c r="E15" s="113"/>
      <c r="F15" s="113"/>
      <c r="G15" s="113"/>
      <c r="H15" s="113"/>
      <c r="J15" s="113"/>
      <c r="K15" s="113"/>
      <c r="L15" s="2"/>
      <c r="M15" s="2"/>
    </row>
    <row r="16" spans="2:14">
      <c r="B16" s="113"/>
      <c r="C16" s="113"/>
      <c r="D16" s="113"/>
      <c r="E16" s="113"/>
      <c r="F16" s="113"/>
      <c r="G16" s="118"/>
      <c r="H16" s="113"/>
      <c r="J16" s="113"/>
      <c r="K16" s="113"/>
      <c r="L16" s="2"/>
      <c r="M16" s="2"/>
    </row>
    <row r="17" spans="2:13">
      <c r="B17" s="113"/>
      <c r="C17" s="205" t="s">
        <v>94</v>
      </c>
      <c r="D17" s="206"/>
      <c r="E17" s="113"/>
      <c r="F17" s="127" t="s">
        <v>108</v>
      </c>
      <c r="G17" s="128"/>
      <c r="H17" s="113"/>
      <c r="J17" s="113"/>
      <c r="K17" s="113"/>
      <c r="L17" s="2"/>
      <c r="M17" s="2"/>
    </row>
    <row r="18" spans="2:13" ht="15" customHeight="1">
      <c r="B18" s="113"/>
      <c r="C18" s="115" t="s">
        <v>23</v>
      </c>
      <c r="D18" s="113"/>
      <c r="E18" s="113"/>
      <c r="F18" s="115" t="s">
        <v>107</v>
      </c>
      <c r="G18" s="113"/>
      <c r="H18" s="113"/>
      <c r="J18" s="113"/>
      <c r="K18" s="113"/>
      <c r="L18" s="2"/>
      <c r="M18" s="2"/>
    </row>
    <row r="19" spans="2:13" ht="15" customHeight="1">
      <c r="B19" s="113"/>
      <c r="C19" s="113"/>
      <c r="D19" s="113"/>
      <c r="E19" s="113"/>
      <c r="F19" s="113"/>
      <c r="G19" s="113"/>
      <c r="H19" s="113"/>
      <c r="J19" s="113"/>
      <c r="K19" s="113"/>
      <c r="L19" s="113"/>
      <c r="M19" s="113"/>
    </row>
    <row r="20" spans="2:13" ht="15" customHeight="1">
      <c r="B20" s="113"/>
      <c r="C20" s="115" t="s">
        <v>132</v>
      </c>
      <c r="D20" s="199" t="s">
        <v>109</v>
      </c>
      <c r="E20" s="200"/>
      <c r="F20" s="200"/>
      <c r="G20" s="201"/>
      <c r="H20" s="113"/>
      <c r="J20" s="113"/>
      <c r="K20" s="212" t="s">
        <v>161</v>
      </c>
      <c r="L20" s="212"/>
      <c r="M20" s="212"/>
    </row>
    <row r="21" spans="2:13" ht="15" customHeight="1">
      <c r="B21" s="113"/>
      <c r="C21" s="113"/>
      <c r="D21" s="202"/>
      <c r="E21" s="203"/>
      <c r="F21" s="203"/>
      <c r="G21" s="204"/>
      <c r="H21" s="113"/>
      <c r="J21" s="113"/>
      <c r="K21" s="213" t="s">
        <v>110</v>
      </c>
      <c r="L21" s="213"/>
      <c r="M21" s="213"/>
    </row>
    <row r="22" spans="2:13" ht="15" customHeight="1">
      <c r="B22" s="113"/>
      <c r="C22" s="113"/>
      <c r="D22" s="113"/>
      <c r="E22" s="113"/>
      <c r="F22" s="113"/>
      <c r="G22" s="113"/>
      <c r="H22" s="113"/>
      <c r="J22" s="113"/>
      <c r="K22" s="113"/>
      <c r="L22" s="113"/>
      <c r="M22" s="113"/>
    </row>
    <row r="23" spans="2:13" ht="15" customHeight="1">
      <c r="B23" s="2"/>
      <c r="C23" s="2"/>
      <c r="D23" s="2"/>
      <c r="E23" s="2"/>
      <c r="F23" s="2"/>
      <c r="G23" s="2"/>
      <c r="H23" s="2"/>
      <c r="J23" s="2"/>
      <c r="K23" s="152"/>
      <c r="L23" s="5"/>
      <c r="M23" s="5"/>
    </row>
    <row r="24" spans="2:13">
      <c r="B24" s="2"/>
      <c r="C24" s="12"/>
      <c r="D24" s="12"/>
      <c r="E24" s="12"/>
      <c r="F24" s="12"/>
      <c r="G24" s="12"/>
      <c r="H24" s="2"/>
      <c r="J24" s="2"/>
      <c r="K24" s="214"/>
      <c r="L24" s="214"/>
      <c r="M24" s="214"/>
    </row>
    <row r="25" spans="2:13">
      <c r="B25" s="2"/>
      <c r="C25" s="12"/>
      <c r="D25" s="12"/>
      <c r="E25" s="12"/>
      <c r="F25" s="12"/>
      <c r="G25" s="12"/>
      <c r="H25" s="2"/>
      <c r="J25" s="2"/>
      <c r="K25" s="2"/>
      <c r="L25" s="2"/>
      <c r="M25" s="2"/>
    </row>
    <row r="26" spans="2:13">
      <c r="B26" s="2"/>
      <c r="C26" s="2"/>
      <c r="D26" s="2"/>
      <c r="E26" s="2"/>
      <c r="F26" s="2"/>
      <c r="G26" s="2"/>
      <c r="H26" s="2"/>
      <c r="J26" s="2"/>
      <c r="K26" s="2"/>
      <c r="L26" s="2"/>
      <c r="M26" s="2"/>
    </row>
    <row r="27" spans="2:13">
      <c r="B27" s="2"/>
      <c r="C27" s="44"/>
      <c r="D27" s="44"/>
      <c r="E27" s="44"/>
      <c r="F27" s="44"/>
      <c r="G27" s="44"/>
      <c r="H27" s="2"/>
      <c r="J27" s="2"/>
      <c r="K27" s="2"/>
      <c r="L27" s="158"/>
      <c r="M27" s="94"/>
    </row>
    <row r="28" spans="2:13">
      <c r="B28" s="2"/>
      <c r="C28" s="2"/>
      <c r="D28" s="2"/>
      <c r="E28" s="2"/>
      <c r="F28" s="2"/>
      <c r="G28" s="2"/>
      <c r="H28" s="2"/>
      <c r="J28" s="2"/>
      <c r="K28" s="2"/>
      <c r="L28" s="2"/>
      <c r="M28" s="2"/>
    </row>
    <row r="29" spans="2:13">
      <c r="B29" s="2"/>
      <c r="C29" s="2"/>
      <c r="D29" s="2"/>
      <c r="E29" s="2"/>
      <c r="F29" s="2"/>
      <c r="G29" s="2"/>
      <c r="H29" s="2"/>
      <c r="J29" s="2"/>
      <c r="K29" s="2"/>
      <c r="L29" s="2"/>
      <c r="M29" s="2"/>
    </row>
    <row r="37" spans="3:6">
      <c r="C37" s="22"/>
      <c r="D37" s="22"/>
    </row>
    <row r="38" spans="3:6">
      <c r="C38" s="91"/>
      <c r="D38" s="91"/>
      <c r="E38" s="198"/>
      <c r="F38" s="198"/>
    </row>
    <row r="39" spans="3:6">
      <c r="F39" s="68"/>
    </row>
  </sheetData>
  <mergeCells count="13">
    <mergeCell ref="E38:F38"/>
    <mergeCell ref="D20:G21"/>
    <mergeCell ref="C5:D5"/>
    <mergeCell ref="K2:M2"/>
    <mergeCell ref="B2:H2"/>
    <mergeCell ref="B3:H3"/>
    <mergeCell ref="F5:G5"/>
    <mergeCell ref="C11:D11"/>
    <mergeCell ref="K20:M20"/>
    <mergeCell ref="K21:M21"/>
    <mergeCell ref="K24:M24"/>
    <mergeCell ref="C17:D17"/>
    <mergeCell ref="C14:D1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56BABC6-0D4E-1642-AB67-85965C018FD8}">
          <x14:formula1>
            <xm:f>Norms!$A$3:$A$10</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4200-7BF9-AA48-A60E-1E8388204234}">
  <sheetPr codeName="Sheet2">
    <tabColor theme="9" tint="0.79998168889431442"/>
    <pageSetUpPr fitToPage="1"/>
  </sheetPr>
  <dimension ref="A1:AI76"/>
  <sheetViews>
    <sheetView showGridLines="0" zoomScaleNormal="100" workbookViewId="0">
      <selection activeCell="I37" sqref="I37"/>
    </sheetView>
  </sheetViews>
  <sheetFormatPr defaultColWidth="8.77734375" defaultRowHeight="14.4"/>
  <cols>
    <col min="1" max="1" width="2.44140625" style="3" customWidth="1"/>
    <col min="2" max="2" width="27.44140625" customWidth="1"/>
    <col min="3" max="3" width="9.77734375" customWidth="1"/>
    <col min="4" max="4" width="10.6640625" customWidth="1"/>
    <col min="5" max="5" width="12.44140625" customWidth="1"/>
    <col min="6" max="6" width="2.77734375" customWidth="1"/>
    <col min="7" max="7" width="11.109375" customWidth="1"/>
    <col min="8" max="8" width="6.109375" customWidth="1"/>
    <col min="9" max="9" width="12.44140625" customWidth="1"/>
    <col min="10" max="10" width="10.109375" customWidth="1"/>
    <col min="11" max="11" width="5.33203125" customWidth="1"/>
    <col min="12" max="12" width="2.77734375" customWidth="1"/>
    <col min="13" max="13" width="8.109375" customWidth="1"/>
    <col min="14" max="14" width="5.44140625" customWidth="1"/>
    <col min="15" max="15" width="1.109375" customWidth="1"/>
    <col min="16" max="16" width="6.77734375" customWidth="1"/>
    <col min="17" max="17" width="5.6640625" style="2" customWidth="1"/>
    <col min="18" max="18" width="6.6640625" style="2" customWidth="1"/>
    <col min="19" max="19" width="9.77734375" style="2" customWidth="1"/>
    <col min="20" max="20" width="2.77734375" style="2" customWidth="1"/>
    <col min="21" max="28" width="9.77734375" style="2" customWidth="1"/>
    <col min="29" max="35" width="8.77734375" style="2"/>
  </cols>
  <sheetData>
    <row r="1" spans="1:30" ht="10.050000000000001" customHeight="1">
      <c r="A1" s="5"/>
      <c r="C1" s="2"/>
      <c r="D1" s="2"/>
      <c r="E1" s="1"/>
      <c r="F1" s="1"/>
      <c r="G1" s="2"/>
      <c r="I1" s="2"/>
      <c r="J1" s="2"/>
      <c r="K1" s="2"/>
      <c r="L1" s="2"/>
      <c r="M1" s="2"/>
      <c r="N1" s="2"/>
      <c r="O1" s="2"/>
      <c r="P1" s="2"/>
      <c r="AD1"/>
    </row>
    <row r="2" spans="1:30" ht="22.05" customHeight="1">
      <c r="A2" s="72"/>
      <c r="B2" s="148" t="s">
        <v>43</v>
      </c>
      <c r="C2" s="132" t="s">
        <v>127</v>
      </c>
      <c r="D2" s="133"/>
      <c r="E2" s="133"/>
      <c r="F2" s="133"/>
      <c r="G2" s="135" t="s">
        <v>122</v>
      </c>
      <c r="H2" s="133"/>
      <c r="I2" s="133"/>
      <c r="J2" s="134"/>
      <c r="K2" s="133"/>
      <c r="L2" s="133"/>
      <c r="M2" s="133"/>
      <c r="N2" s="133"/>
      <c r="O2" s="133"/>
      <c r="P2" s="133"/>
      <c r="Q2" s="133"/>
    </row>
    <row r="3" spans="1:30" ht="10.050000000000001" customHeight="1">
      <c r="A3" s="5"/>
      <c r="B3" s="30"/>
      <c r="C3" s="18"/>
      <c r="D3" s="2"/>
      <c r="E3" s="2"/>
      <c r="F3" s="2"/>
      <c r="G3" s="18"/>
      <c r="H3" s="2"/>
      <c r="I3" s="2"/>
      <c r="J3" s="2"/>
      <c r="K3" s="2"/>
      <c r="L3" s="2"/>
      <c r="M3" s="2"/>
      <c r="N3" s="2"/>
      <c r="O3" s="2"/>
      <c r="P3" s="2"/>
    </row>
    <row r="4" spans="1:30" ht="16.05" customHeight="1">
      <c r="A4" s="5"/>
      <c r="B4" s="125" t="s">
        <v>111</v>
      </c>
      <c r="C4" s="230" t="str">
        <f>Opening!C5</f>
        <v>John Doe</v>
      </c>
      <c r="D4" s="231"/>
      <c r="G4" s="125" t="s">
        <v>24</v>
      </c>
      <c r="H4" s="218" t="str">
        <f>Opening!C11</f>
        <v>All outpatients</v>
      </c>
      <c r="I4" s="219"/>
      <c r="J4" s="108" t="s">
        <v>41</v>
      </c>
      <c r="K4" s="182">
        <f>IF(Opening!C11="MS",Norms!B8,IF(Opening!C11="Pain",Norms!B9,IF(Opening!C11="Parkinsons",Norms!B10,IF(Opening!C11="Brain injury",Norms!B4,IF(Opening!C11="CVA",Norms!B5,IF(Opening!C11="Epilepsy",Norms!B7,IF(Opening!C11="Dementia",Norms!B6,IF(Opening!C11="All outpatients",Norms!B3,""))))))))</f>
        <v>61.2</v>
      </c>
      <c r="M4" s="179" t="s">
        <v>61</v>
      </c>
      <c r="N4" s="183">
        <f>IF(Opening!C11="Pain",Norms!C9,IF(Opening!C11="MS",Norms!C8,IF(Opening!C11="Parkinsons",Norms!C10,IF(Opening!C11="Brain injury",Norms!C4,IF(Opening!C11="CVA",Norms!C5,IF(Opening!C11="Epilepsy",Norms!C7,IF(Opening!C11="Dementia",Norms!C6,IF(Opening!C11="All outpatients",Norms!C3,""))))))))</f>
        <v>17.600000000000001</v>
      </c>
      <c r="O4" s="102"/>
      <c r="P4" s="108" t="s">
        <v>60</v>
      </c>
      <c r="Q4" s="180">
        <f>IF(Opening!C11="","",'Enter Scores'!E41)</f>
        <v>1.5227272727272725</v>
      </c>
      <c r="R4"/>
      <c r="S4"/>
    </row>
    <row r="5" spans="1:30" ht="16.05" customHeight="1">
      <c r="A5" s="5"/>
      <c r="B5" s="125" t="s">
        <v>106</v>
      </c>
      <c r="C5" s="230" t="str">
        <f>Opening!F5</f>
        <v>3.24.24</v>
      </c>
      <c r="D5" s="231"/>
      <c r="G5" s="137" t="s">
        <v>123</v>
      </c>
      <c r="H5" s="224"/>
      <c r="I5" s="225"/>
      <c r="J5" s="138" t="s">
        <v>99</v>
      </c>
      <c r="K5" s="178"/>
      <c r="L5" s="139"/>
      <c r="M5" s="138" t="s">
        <v>98</v>
      </c>
      <c r="N5" s="178"/>
      <c r="O5" s="140"/>
      <c r="P5" s="138" t="s">
        <v>101</v>
      </c>
      <c r="Q5" s="181" t="str">
        <f>IF(K5="","",('Enter Scores'!C32-K5)/N5)</f>
        <v/>
      </c>
      <c r="R5"/>
      <c r="S5"/>
    </row>
    <row r="6" spans="1:30" ht="16.05" customHeight="1">
      <c r="A6" s="5"/>
      <c r="B6" s="125" t="s">
        <v>112</v>
      </c>
      <c r="C6" s="230" t="str">
        <f>Opening!C14</f>
        <v>Spouse</v>
      </c>
      <c r="D6" s="231"/>
      <c r="G6" s="141"/>
      <c r="I6" s="142"/>
      <c r="J6" s="129" t="s">
        <v>128</v>
      </c>
      <c r="K6" s="142"/>
      <c r="L6" s="142"/>
      <c r="M6" s="142"/>
      <c r="N6" s="142"/>
      <c r="O6" s="142"/>
      <c r="P6" s="142"/>
      <c r="Q6" s="15"/>
      <c r="R6" s="78"/>
      <c r="S6" s="64"/>
    </row>
    <row r="7" spans="1:30" s="2" customFormat="1" ht="16.05" customHeight="1">
      <c r="A7" s="5"/>
      <c r="B7" s="125" t="s">
        <v>113</v>
      </c>
      <c r="C7" s="230" t="str">
        <f>Opening!C17</f>
        <v>John Doctor MD</v>
      </c>
      <c r="D7" s="231"/>
      <c r="E7"/>
      <c r="F7" s="103"/>
      <c r="G7" s="125" t="s">
        <v>132</v>
      </c>
      <c r="H7" s="215" t="str">
        <f>Opening!D20</f>
        <v>Research patient # 2</v>
      </c>
      <c r="I7" s="216"/>
      <c r="J7" s="216"/>
      <c r="K7" s="216"/>
      <c r="L7" s="216"/>
      <c r="M7" s="216"/>
      <c r="N7" s="216"/>
      <c r="O7" s="216"/>
      <c r="P7" s="216"/>
      <c r="Q7" s="217"/>
      <c r="R7" s="123"/>
      <c r="S7" s="64"/>
    </row>
    <row r="8" spans="1:30" ht="12" customHeight="1">
      <c r="A8" s="5"/>
      <c r="B8" s="1"/>
      <c r="C8" s="70"/>
      <c r="D8" s="70"/>
      <c r="E8" s="70"/>
      <c r="F8" s="70"/>
      <c r="G8" s="2"/>
      <c r="H8" s="2"/>
      <c r="I8" s="2"/>
      <c r="J8" s="21"/>
      <c r="K8" s="52"/>
      <c r="L8" s="64"/>
      <c r="M8" s="52"/>
      <c r="N8" s="52"/>
      <c r="O8" s="2"/>
      <c r="P8" s="2"/>
      <c r="R8" s="52"/>
      <c r="S8" s="101"/>
      <c r="T8" s="95"/>
      <c r="U8" s="107"/>
    </row>
    <row r="9" spans="1:30" ht="22.05" customHeight="1">
      <c r="A9" s="5"/>
      <c r="B9" s="90" t="s">
        <v>100</v>
      </c>
      <c r="C9" s="226" t="s">
        <v>148</v>
      </c>
      <c r="D9" s="226"/>
      <c r="E9" s="226"/>
      <c r="F9" s="19"/>
      <c r="G9" s="209" t="s">
        <v>147</v>
      </c>
      <c r="H9" s="209"/>
      <c r="I9" s="209"/>
      <c r="J9" s="209"/>
      <c r="K9" s="209"/>
      <c r="L9" s="209"/>
      <c r="M9" s="209"/>
      <c r="N9" s="209"/>
      <c r="O9" s="209"/>
      <c r="P9" s="209"/>
      <c r="Q9" s="209"/>
      <c r="R9" s="121"/>
      <c r="S9" s="121"/>
      <c r="T9" s="12"/>
      <c r="W9"/>
      <c r="X9"/>
      <c r="Y9"/>
      <c r="Z9"/>
      <c r="AA9" s="122"/>
      <c r="AB9"/>
      <c r="AC9"/>
    </row>
    <row r="10" spans="1:30" ht="19.95" customHeight="1">
      <c r="A10" s="5"/>
      <c r="B10" s="47" t="s">
        <v>0</v>
      </c>
      <c r="C10" s="61" t="s">
        <v>35</v>
      </c>
      <c r="D10" s="62" t="s">
        <v>37</v>
      </c>
      <c r="E10" s="63" t="s">
        <v>36</v>
      </c>
      <c r="F10" s="11"/>
      <c r="G10" s="2"/>
      <c r="H10" s="15"/>
      <c r="I10" s="2"/>
      <c r="J10" s="2"/>
      <c r="K10" s="2"/>
      <c r="L10" s="2"/>
      <c r="M10" s="2"/>
      <c r="N10" s="2"/>
      <c r="O10" s="2"/>
      <c r="P10" s="2"/>
      <c r="AA10" s="12"/>
    </row>
    <row r="11" spans="1:30">
      <c r="A11" s="31">
        <v>1</v>
      </c>
      <c r="B11" s="58" t="s">
        <v>87</v>
      </c>
      <c r="C11" s="12">
        <v>2</v>
      </c>
      <c r="D11" s="12">
        <v>3</v>
      </c>
      <c r="E11" s="12">
        <v>2</v>
      </c>
      <c r="F11" s="44"/>
      <c r="G11" s="25"/>
      <c r="H11" s="2"/>
      <c r="I11" s="2"/>
      <c r="J11" s="2"/>
      <c r="K11" s="2"/>
      <c r="L11" s="2"/>
      <c r="M11" s="2"/>
      <c r="N11" s="2"/>
      <c r="O11" s="2"/>
      <c r="P11" s="2"/>
      <c r="U11" s="88"/>
    </row>
    <row r="12" spans="1:30">
      <c r="A12" s="31">
        <f>A11+1</f>
        <v>2</v>
      </c>
      <c r="B12" s="65" t="s">
        <v>133</v>
      </c>
      <c r="C12" s="73">
        <v>5</v>
      </c>
      <c r="D12" s="74">
        <v>3</v>
      </c>
      <c r="E12" s="75">
        <v>1</v>
      </c>
      <c r="F12" s="44"/>
      <c r="G12" s="25" t="str">
        <f t="shared" ref="G12:G31" si="0">IF(E12&gt;5,"oops. Error","")</f>
        <v/>
      </c>
      <c r="H12" s="2"/>
      <c r="I12" s="2"/>
      <c r="J12" s="2"/>
      <c r="K12" s="2"/>
      <c r="L12" s="2"/>
      <c r="M12" s="2"/>
      <c r="N12" s="2"/>
      <c r="O12" s="2"/>
      <c r="P12" s="2"/>
      <c r="U12" s="106"/>
    </row>
    <row r="13" spans="1:30">
      <c r="A13" s="31">
        <f t="shared" ref="A13:A30" si="1">A12+1</f>
        <v>3</v>
      </c>
      <c r="B13" s="58" t="s">
        <v>5</v>
      </c>
      <c r="C13" s="12">
        <v>5</v>
      </c>
      <c r="D13" s="12">
        <v>4</v>
      </c>
      <c r="E13" s="66">
        <v>3</v>
      </c>
      <c r="F13" s="44"/>
      <c r="G13" s="25" t="str">
        <f t="shared" si="0"/>
        <v/>
      </c>
      <c r="H13" s="2"/>
      <c r="I13" s="2"/>
      <c r="J13" s="2"/>
      <c r="K13" s="2"/>
      <c r="L13" s="2"/>
      <c r="M13" s="2"/>
      <c r="N13" s="2"/>
      <c r="O13" s="2"/>
      <c r="P13" s="2"/>
      <c r="V13" s="4"/>
      <c r="W13" s="4"/>
      <c r="X13" s="4"/>
      <c r="Y13" s="4"/>
    </row>
    <row r="14" spans="1:30">
      <c r="A14" s="31">
        <f t="shared" si="1"/>
        <v>4</v>
      </c>
      <c r="B14" s="65" t="s">
        <v>6</v>
      </c>
      <c r="C14" s="73">
        <v>5</v>
      </c>
      <c r="D14" s="74">
        <v>3</v>
      </c>
      <c r="E14" s="75">
        <v>3</v>
      </c>
      <c r="F14" s="44"/>
      <c r="G14" s="25" t="str">
        <f t="shared" si="0"/>
        <v/>
      </c>
      <c r="H14" s="2"/>
      <c r="I14" s="2"/>
      <c r="J14" s="2"/>
      <c r="K14" s="2"/>
      <c r="L14" s="2"/>
      <c r="M14" s="2"/>
      <c r="N14" s="2"/>
      <c r="O14" s="2"/>
      <c r="P14" s="2"/>
      <c r="U14" s="87"/>
      <c r="V14" s="4"/>
      <c r="W14" s="4"/>
      <c r="X14" s="4"/>
      <c r="Y14" s="4"/>
    </row>
    <row r="15" spans="1:30">
      <c r="A15" s="31">
        <f t="shared" si="1"/>
        <v>5</v>
      </c>
      <c r="B15" s="58" t="s">
        <v>17</v>
      </c>
      <c r="C15" s="12">
        <v>5</v>
      </c>
      <c r="D15" s="12">
        <v>3</v>
      </c>
      <c r="E15" s="66">
        <v>3</v>
      </c>
      <c r="F15" s="44"/>
      <c r="G15" s="25" t="str">
        <f t="shared" si="0"/>
        <v/>
      </c>
      <c r="H15" s="2"/>
      <c r="I15" s="2"/>
      <c r="J15" s="2"/>
      <c r="K15" s="2"/>
      <c r="L15" s="2"/>
      <c r="M15" s="2"/>
      <c r="N15" s="2"/>
      <c r="O15" s="2"/>
      <c r="P15" s="2"/>
      <c r="U15" s="4"/>
      <c r="V15" s="4"/>
      <c r="W15" s="4"/>
      <c r="X15" s="4"/>
      <c r="Y15" s="4"/>
    </row>
    <row r="16" spans="1:30">
      <c r="A16" s="31">
        <f t="shared" si="1"/>
        <v>6</v>
      </c>
      <c r="B16" s="65" t="s">
        <v>7</v>
      </c>
      <c r="C16" s="73">
        <v>5</v>
      </c>
      <c r="D16" s="74">
        <v>2</v>
      </c>
      <c r="E16" s="75">
        <v>2</v>
      </c>
      <c r="F16" s="44"/>
      <c r="G16" s="25" t="str">
        <f t="shared" si="0"/>
        <v/>
      </c>
      <c r="H16" s="2"/>
      <c r="I16" s="2"/>
      <c r="J16" s="2"/>
      <c r="K16" s="2"/>
      <c r="L16" s="2"/>
      <c r="M16" s="2"/>
      <c r="N16" s="2"/>
      <c r="O16" s="2"/>
      <c r="P16" s="2"/>
      <c r="U16" s="4"/>
      <c r="V16" s="4"/>
      <c r="W16" s="4"/>
      <c r="X16" s="4"/>
      <c r="Y16" s="4"/>
    </row>
    <row r="17" spans="1:25">
      <c r="A17" s="31">
        <f t="shared" si="1"/>
        <v>7</v>
      </c>
      <c r="B17" s="58" t="s">
        <v>18</v>
      </c>
      <c r="C17" s="12">
        <v>3</v>
      </c>
      <c r="D17" s="12">
        <v>3</v>
      </c>
      <c r="E17" s="66">
        <v>1</v>
      </c>
      <c r="F17" s="44"/>
      <c r="G17" s="25" t="str">
        <f t="shared" si="0"/>
        <v/>
      </c>
      <c r="H17" s="2"/>
      <c r="I17" s="2"/>
      <c r="J17" s="2"/>
      <c r="K17" s="2"/>
      <c r="L17" s="2"/>
      <c r="M17" s="2"/>
      <c r="N17" s="2"/>
      <c r="O17" s="2"/>
      <c r="P17" s="2"/>
      <c r="V17" s="19"/>
      <c r="W17" s="4"/>
      <c r="X17" s="4"/>
      <c r="Y17" s="4"/>
    </row>
    <row r="18" spans="1:25">
      <c r="A18" s="31">
        <f t="shared" si="1"/>
        <v>8</v>
      </c>
      <c r="B18" s="65" t="s">
        <v>8</v>
      </c>
      <c r="C18" s="73">
        <v>5</v>
      </c>
      <c r="D18" s="74">
        <v>2</v>
      </c>
      <c r="E18" s="75">
        <v>1</v>
      </c>
      <c r="F18" s="44"/>
      <c r="G18" s="25" t="str">
        <f t="shared" si="0"/>
        <v/>
      </c>
      <c r="H18" s="2"/>
      <c r="I18" s="2"/>
      <c r="J18" s="2"/>
      <c r="K18" s="2"/>
      <c r="L18" s="2"/>
      <c r="M18" s="2"/>
      <c r="N18" s="2"/>
      <c r="O18" s="2"/>
      <c r="P18" s="2"/>
      <c r="V18" s="54"/>
      <c r="W18" s="4"/>
      <c r="X18" s="4"/>
      <c r="Y18" s="4"/>
    </row>
    <row r="19" spans="1:25">
      <c r="A19" s="31">
        <f t="shared" si="1"/>
        <v>9</v>
      </c>
      <c r="B19" s="58" t="s">
        <v>9</v>
      </c>
      <c r="C19" s="12">
        <v>5</v>
      </c>
      <c r="D19" s="12">
        <v>3</v>
      </c>
      <c r="E19" s="66">
        <v>1</v>
      </c>
      <c r="F19" s="44"/>
      <c r="G19" s="25" t="str">
        <f t="shared" si="0"/>
        <v/>
      </c>
      <c r="H19" s="2"/>
      <c r="I19" s="2"/>
      <c r="J19" s="2"/>
      <c r="K19" s="2"/>
      <c r="L19" s="2"/>
      <c r="M19" s="2"/>
      <c r="N19" s="2"/>
      <c r="O19" s="2"/>
      <c r="P19" s="2"/>
      <c r="W19" s="12"/>
      <c r="X19" s="12"/>
      <c r="Y19" s="12"/>
    </row>
    <row r="20" spans="1:25">
      <c r="A20" s="31">
        <f t="shared" si="1"/>
        <v>10</v>
      </c>
      <c r="B20" s="65" t="s">
        <v>10</v>
      </c>
      <c r="C20" s="73">
        <v>5</v>
      </c>
      <c r="D20" s="74">
        <v>3</v>
      </c>
      <c r="E20" s="75">
        <v>1</v>
      </c>
      <c r="F20" s="44"/>
      <c r="G20" s="25" t="str">
        <f t="shared" si="0"/>
        <v/>
      </c>
      <c r="H20" s="2"/>
      <c r="I20" s="2"/>
      <c r="J20" s="2"/>
      <c r="K20" s="2"/>
      <c r="L20" s="2"/>
      <c r="N20" s="2"/>
      <c r="O20" s="2"/>
      <c r="P20" s="2"/>
      <c r="W20" s="48"/>
      <c r="X20" s="48"/>
      <c r="Y20" s="48"/>
    </row>
    <row r="21" spans="1:25">
      <c r="A21" s="31">
        <f t="shared" si="1"/>
        <v>11</v>
      </c>
      <c r="B21" s="58" t="s">
        <v>16</v>
      </c>
      <c r="C21" s="12">
        <v>5</v>
      </c>
      <c r="D21" s="12">
        <v>1</v>
      </c>
      <c r="E21" s="66">
        <v>2</v>
      </c>
      <c r="F21" s="44"/>
      <c r="G21" s="25" t="str">
        <f t="shared" si="0"/>
        <v/>
      </c>
      <c r="H21" s="2"/>
      <c r="I21" s="2"/>
      <c r="J21" s="2"/>
      <c r="K21" s="2"/>
      <c r="L21" s="2"/>
      <c r="M21" s="2"/>
      <c r="N21" s="2"/>
      <c r="O21" s="2"/>
      <c r="P21" s="2"/>
      <c r="U21" s="4"/>
      <c r="V21" s="4"/>
      <c r="W21" s="4"/>
      <c r="X21" s="4"/>
      <c r="Y21" s="4"/>
    </row>
    <row r="22" spans="1:25">
      <c r="A22" s="31">
        <f t="shared" si="1"/>
        <v>12</v>
      </c>
      <c r="B22" s="65" t="s">
        <v>11</v>
      </c>
      <c r="C22" s="73">
        <v>3</v>
      </c>
      <c r="D22" s="74">
        <v>2</v>
      </c>
      <c r="E22" s="75">
        <v>1</v>
      </c>
      <c r="F22" s="44"/>
      <c r="G22" s="25" t="str">
        <f t="shared" si="0"/>
        <v/>
      </c>
      <c r="H22" s="2"/>
      <c r="I22" s="2"/>
      <c r="J22" s="2"/>
      <c r="K22" s="2"/>
      <c r="L22" s="2"/>
      <c r="M22" s="2"/>
      <c r="N22" s="38"/>
      <c r="O22" s="19"/>
      <c r="P22" s="38"/>
      <c r="Q22" s="38"/>
      <c r="R22" s="19"/>
      <c r="S22" s="10"/>
      <c r="U22" s="4"/>
      <c r="V22" s="4"/>
      <c r="W22" s="4"/>
      <c r="X22" s="4"/>
      <c r="Y22" s="4"/>
    </row>
    <row r="23" spans="1:25">
      <c r="A23" s="31">
        <f t="shared" si="1"/>
        <v>13</v>
      </c>
      <c r="B23" s="58" t="s">
        <v>25</v>
      </c>
      <c r="C23" s="12">
        <v>5</v>
      </c>
      <c r="D23" s="12">
        <v>2</v>
      </c>
      <c r="E23" s="66">
        <v>3</v>
      </c>
      <c r="F23" s="44"/>
      <c r="G23" s="25" t="str">
        <f t="shared" si="0"/>
        <v/>
      </c>
      <c r="H23" s="2"/>
      <c r="I23" s="2"/>
      <c r="J23" s="2"/>
      <c r="K23" s="2"/>
      <c r="L23" s="2"/>
      <c r="M23" s="40"/>
      <c r="N23" s="36"/>
      <c r="O23" s="37"/>
      <c r="P23" s="39"/>
      <c r="Q23" s="39"/>
      <c r="R23" s="39"/>
      <c r="U23" s="4"/>
      <c r="V23" s="4"/>
      <c r="W23" s="4"/>
      <c r="X23" s="4"/>
      <c r="Y23" s="4"/>
    </row>
    <row r="24" spans="1:25">
      <c r="A24" s="31">
        <f t="shared" si="1"/>
        <v>14</v>
      </c>
      <c r="B24" s="65" t="s">
        <v>15</v>
      </c>
      <c r="C24" s="73">
        <v>5</v>
      </c>
      <c r="D24" s="74">
        <v>2</v>
      </c>
      <c r="E24" s="75">
        <v>2</v>
      </c>
      <c r="F24" s="44"/>
      <c r="G24" s="25" t="str">
        <f t="shared" si="0"/>
        <v/>
      </c>
      <c r="H24" s="2"/>
      <c r="I24" s="2"/>
      <c r="J24" s="2"/>
      <c r="K24" s="2"/>
      <c r="L24" s="2"/>
      <c r="M24" s="32"/>
      <c r="N24" s="13"/>
      <c r="O24" s="15"/>
      <c r="P24" s="13"/>
      <c r="Q24" s="33"/>
      <c r="U24" s="4"/>
      <c r="V24" s="4"/>
      <c r="W24" s="4"/>
      <c r="X24" s="4"/>
      <c r="Y24" s="4"/>
    </row>
    <row r="25" spans="1:25">
      <c r="A25" s="31">
        <f t="shared" si="1"/>
        <v>15</v>
      </c>
      <c r="B25" s="58" t="s">
        <v>12</v>
      </c>
      <c r="C25" s="12">
        <v>5</v>
      </c>
      <c r="D25" s="12">
        <v>2</v>
      </c>
      <c r="E25" s="66">
        <v>1</v>
      </c>
      <c r="F25" s="44"/>
      <c r="G25" s="25" t="str">
        <f t="shared" si="0"/>
        <v/>
      </c>
      <c r="H25" s="2"/>
      <c r="I25" s="2"/>
      <c r="J25" s="2"/>
      <c r="K25" s="2"/>
      <c r="L25" s="2"/>
      <c r="M25" s="32"/>
      <c r="N25" s="13"/>
      <c r="O25" s="15"/>
      <c r="P25" s="13"/>
      <c r="Q25" s="33"/>
      <c r="U25" s="48"/>
      <c r="V25" s="48"/>
      <c r="W25" s="48"/>
      <c r="X25" s="48"/>
      <c r="Y25" s="48"/>
    </row>
    <row r="26" spans="1:25">
      <c r="A26" s="31">
        <f t="shared" si="1"/>
        <v>16</v>
      </c>
      <c r="B26" s="65" t="s">
        <v>13</v>
      </c>
      <c r="C26" s="73">
        <v>5</v>
      </c>
      <c r="D26" s="74">
        <v>2</v>
      </c>
      <c r="E26" s="75">
        <v>2</v>
      </c>
      <c r="F26" s="44"/>
      <c r="G26" s="25" t="str">
        <f t="shared" si="0"/>
        <v/>
      </c>
      <c r="H26" s="2"/>
      <c r="I26" s="2"/>
      <c r="J26" s="2"/>
      <c r="K26" s="2"/>
      <c r="L26" s="2"/>
      <c r="M26" s="32"/>
      <c r="N26" s="13"/>
      <c r="O26" s="15"/>
      <c r="P26" s="13"/>
      <c r="Q26" s="33"/>
      <c r="U26" s="10"/>
      <c r="V26" s="10"/>
      <c r="W26" s="10"/>
      <c r="X26" s="10"/>
      <c r="Y26" s="10"/>
    </row>
    <row r="27" spans="1:25">
      <c r="A27" s="31">
        <f t="shared" si="1"/>
        <v>17</v>
      </c>
      <c r="B27" s="58" t="s">
        <v>19</v>
      </c>
      <c r="C27" s="12">
        <v>4</v>
      </c>
      <c r="D27" s="12">
        <v>4</v>
      </c>
      <c r="E27" s="66">
        <v>1</v>
      </c>
      <c r="F27" s="44"/>
      <c r="G27" s="25" t="str">
        <f t="shared" si="0"/>
        <v/>
      </c>
      <c r="H27" s="2"/>
      <c r="I27" s="2"/>
      <c r="J27" s="2"/>
      <c r="K27" s="2"/>
      <c r="L27" s="2"/>
      <c r="M27" s="32"/>
      <c r="N27" s="13"/>
      <c r="O27" s="15"/>
      <c r="P27" s="13"/>
      <c r="Q27" s="33"/>
    </row>
    <row r="28" spans="1:25">
      <c r="A28" s="31">
        <f t="shared" si="1"/>
        <v>18</v>
      </c>
      <c r="B28" s="65" t="s">
        <v>20</v>
      </c>
      <c r="C28" s="73">
        <v>3</v>
      </c>
      <c r="D28" s="74">
        <v>1</v>
      </c>
      <c r="E28" s="75">
        <v>1</v>
      </c>
      <c r="F28" s="44"/>
      <c r="G28" s="25" t="str">
        <f t="shared" si="0"/>
        <v/>
      </c>
      <c r="H28" s="2"/>
      <c r="I28" s="4"/>
      <c r="J28" s="4"/>
      <c r="K28" s="4"/>
      <c r="L28" s="9"/>
      <c r="M28" s="2"/>
      <c r="N28" s="2"/>
      <c r="O28" s="2"/>
      <c r="P28" s="2"/>
    </row>
    <row r="29" spans="1:25">
      <c r="A29" s="31">
        <f t="shared" si="1"/>
        <v>19</v>
      </c>
      <c r="B29" s="58" t="s">
        <v>14</v>
      </c>
      <c r="C29" s="12">
        <v>4</v>
      </c>
      <c r="D29" s="12">
        <v>2</v>
      </c>
      <c r="E29" s="66">
        <v>2</v>
      </c>
      <c r="F29" s="44"/>
      <c r="G29" s="25" t="str">
        <f t="shared" si="0"/>
        <v/>
      </c>
      <c r="H29" s="2"/>
      <c r="I29" s="2"/>
      <c r="J29" s="2"/>
      <c r="K29" s="2"/>
      <c r="L29" s="2"/>
      <c r="M29" s="2"/>
      <c r="N29" s="2"/>
      <c r="O29" s="2"/>
      <c r="P29" s="2"/>
    </row>
    <row r="30" spans="1:25">
      <c r="A30" s="31">
        <f t="shared" si="1"/>
        <v>20</v>
      </c>
      <c r="B30" s="65" t="s">
        <v>1</v>
      </c>
      <c r="C30" s="73">
        <v>4</v>
      </c>
      <c r="D30" s="74">
        <v>2</v>
      </c>
      <c r="E30" s="75">
        <v>1</v>
      </c>
      <c r="F30" s="44"/>
      <c r="G30" s="25" t="str">
        <f t="shared" si="0"/>
        <v/>
      </c>
      <c r="H30" s="2"/>
      <c r="I30" s="2"/>
      <c r="J30" s="2"/>
      <c r="K30" s="2"/>
      <c r="L30" s="2"/>
      <c r="M30" s="2"/>
      <c r="N30" s="2"/>
      <c r="O30" s="2"/>
      <c r="P30" s="2"/>
    </row>
    <row r="31" spans="1:25">
      <c r="A31" s="5"/>
      <c r="B31" s="2"/>
      <c r="C31" s="2"/>
      <c r="D31" s="2"/>
      <c r="E31" s="26"/>
      <c r="F31" s="26"/>
      <c r="G31" s="2" t="str">
        <f t="shared" si="0"/>
        <v/>
      </c>
      <c r="H31" s="2"/>
      <c r="I31" s="2"/>
      <c r="J31" s="2"/>
      <c r="K31" s="2"/>
      <c r="L31" s="2"/>
      <c r="T31" s="41"/>
    </row>
    <row r="32" spans="1:25" ht="15" customHeight="1">
      <c r="A32" s="5"/>
      <c r="B32" s="21" t="s">
        <v>21</v>
      </c>
      <c r="C32" s="184">
        <f>SUM(C11:C30)</f>
        <v>88</v>
      </c>
      <c r="D32" s="184">
        <f>IF(SUM(D11:D30)=0,"",SUM(D11:D30))</f>
        <v>49</v>
      </c>
      <c r="E32" s="184">
        <f>IF(SUM(E11:E30)=0,"",SUM(E11:E30))</f>
        <v>34</v>
      </c>
      <c r="F32" s="12"/>
      <c r="G32" s="2"/>
      <c r="H32" s="2"/>
      <c r="I32" s="85"/>
      <c r="J32" s="16"/>
      <c r="K32" s="2"/>
      <c r="L32" s="21"/>
    </row>
    <row r="33" spans="1:19" ht="15" customHeight="1">
      <c r="A33" s="5"/>
      <c r="B33" s="21" t="s">
        <v>51</v>
      </c>
      <c r="C33" s="185">
        <f>C32/100</f>
        <v>0.88</v>
      </c>
      <c r="D33" s="185">
        <f>IF(D32="","",D32/100)</f>
        <v>0.49</v>
      </c>
      <c r="E33" s="185">
        <f>IF(E32="","",E32/100)</f>
        <v>0.34</v>
      </c>
      <c r="F33" s="69"/>
      <c r="G33" s="2"/>
      <c r="H33" s="2"/>
      <c r="I33" s="2"/>
      <c r="J33" s="2"/>
      <c r="K33" s="2"/>
      <c r="L33" s="10"/>
    </row>
    <row r="34" spans="1:19" ht="15" customHeight="1">
      <c r="A34" s="5"/>
      <c r="B34" s="21" t="s">
        <v>22</v>
      </c>
      <c r="C34" s="186">
        <f>IF(C32="","",AVERAGE(C11:C30))</f>
        <v>4.4000000000000004</v>
      </c>
      <c r="D34" s="186">
        <f>IF(D32="","",AVERAGE(D11:D30))</f>
        <v>2.4500000000000002</v>
      </c>
      <c r="E34" s="186">
        <f>IF(E32="","",AVERAGE(E11:E30))</f>
        <v>1.7</v>
      </c>
      <c r="F34" s="13"/>
      <c r="H34" s="2"/>
      <c r="I34" s="2"/>
      <c r="J34" s="2"/>
      <c r="K34" s="2"/>
      <c r="L34" s="2"/>
    </row>
    <row r="35" spans="1:19" ht="15" customHeight="1">
      <c r="A35" s="5"/>
      <c r="B35" s="21" t="s">
        <v>39</v>
      </c>
      <c r="C35" s="186">
        <f>IF(C32="","",STDEV(C11:C30))</f>
        <v>0.94032469196325486</v>
      </c>
      <c r="D35" s="186">
        <f>IF(D32="","",STDEV(D11:D30))</f>
        <v>0.82557794748189661</v>
      </c>
      <c r="E35" s="186">
        <f>IF(E32="","",STDEV(E11:E30))</f>
        <v>0.80131470918603187</v>
      </c>
      <c r="F35" s="13"/>
      <c r="G35" s="2"/>
      <c r="H35" s="2"/>
      <c r="J35" s="88"/>
      <c r="K35" s="88"/>
      <c r="L35" s="88"/>
    </row>
    <row r="36" spans="1:19">
      <c r="A36" s="5"/>
      <c r="B36" s="2"/>
      <c r="C36" s="2"/>
      <c r="D36" s="2"/>
      <c r="G36" s="2"/>
      <c r="H36" s="2"/>
      <c r="I36" s="22"/>
      <c r="J36" s="89"/>
      <c r="K36" s="89"/>
      <c r="L36" s="89"/>
    </row>
    <row r="37" spans="1:19" ht="24" customHeight="1">
      <c r="A37" s="5"/>
      <c r="B37" s="90" t="s">
        <v>57</v>
      </c>
      <c r="C37" s="232" t="s">
        <v>54</v>
      </c>
      <c r="D37" s="232"/>
      <c r="E37" s="232"/>
      <c r="F37" s="16"/>
      <c r="G37" s="4"/>
      <c r="H37" s="34"/>
      <c r="I37" s="86"/>
    </row>
    <row r="38" spans="1:19" ht="18" customHeight="1">
      <c r="A38" s="5"/>
      <c r="B38" s="58" t="s">
        <v>45</v>
      </c>
      <c r="C38" s="173">
        <f>IF(D32="","",IF(D32="","",IF(D32=0,"",CORREL(C10:C30,D10:D30))))</f>
        <v>2.7118799878642803E-2</v>
      </c>
      <c r="D38" s="174" t="str">
        <f>IF(E23="","",IF(C38&lt;0.3,"Low",IF(AND(C38&gt;=0.3,C38&lt;0.59),"Low to Moderate",IF(AND(C38&gt;=0.6,C38&lt;0.79),"Moderate to strong",IF(C38&gt;=0.8,"Strong")))))</f>
        <v>Low</v>
      </c>
      <c r="E38" s="175"/>
      <c r="F38" s="70"/>
      <c r="G38" s="4"/>
      <c r="H38" s="16"/>
      <c r="J38" s="87"/>
      <c r="K38" s="220"/>
      <c r="L38" s="220"/>
    </row>
    <row r="39" spans="1:19" ht="18" customHeight="1">
      <c r="A39" s="5"/>
      <c r="B39" s="58" t="s">
        <v>46</v>
      </c>
      <c r="C39" s="173">
        <f>IF(E32="","",IF(E32=0,"",CORREL(C11:C30,E11:E30)))</f>
        <v>0.30733931592491193</v>
      </c>
      <c r="D39" s="174" t="str">
        <f>IF(E24="","",IF(C39&lt;0.3,"Low",IF(AND(C39&gt;=0.3,C39&lt;0.59),"Low to Moderate",IF(AND(C39&gt;=0.6,C39&lt;0.79),"Moderate to strong",IF(C39&gt;=0.8,"Strong")))))</f>
        <v>Low to Moderate</v>
      </c>
      <c r="E39" s="176"/>
      <c r="F39" s="71"/>
      <c r="G39" s="4"/>
      <c r="H39" s="16"/>
      <c r="I39" s="4"/>
      <c r="J39" s="4"/>
      <c r="K39" s="35"/>
      <c r="L39" s="4"/>
    </row>
    <row r="40" spans="1:19" ht="16.05" customHeight="1">
      <c r="A40" s="5"/>
      <c r="B40" s="14"/>
      <c r="C40" s="16"/>
      <c r="D40" s="16"/>
      <c r="E40" s="16"/>
      <c r="F40" s="16"/>
      <c r="G40" s="4"/>
      <c r="H40" s="4"/>
      <c r="I40" s="4"/>
      <c r="J40" s="4"/>
      <c r="K40" s="4"/>
      <c r="L40" s="4"/>
      <c r="R40" s="104"/>
      <c r="S40" s="104"/>
    </row>
    <row r="41" spans="1:19" ht="24" customHeight="1">
      <c r="A41" s="5"/>
      <c r="B41" s="90" t="s">
        <v>102</v>
      </c>
      <c r="C41" s="227" t="str">
        <f>" vs."&amp;" "&amp;Opening!C11&amp;" "&amp;"mean"&amp;" "&amp;"z" &amp;" "&amp;"score:"</f>
        <v xml:space="preserve"> vs. All outpatients mean z score:</v>
      </c>
      <c r="D41" s="228"/>
      <c r="E41" s="177">
        <f>IF(Opening!C11="","",(C32-'Enter Scores'!K4)/'Enter Scores'!N4)</f>
        <v>1.5227272727272725</v>
      </c>
      <c r="F41" s="228" t="str">
        <f>IF(Opening!C11="","",IF(E41&gt;1.49,"Patient report is over 1.5 sd higher than group.",IF(E41&lt;-1.49,"Patient report is more than - 1.5 sd lower than group.","Pt. report is between -1.5 and 1.5 sd.")))</f>
        <v>Patient report is over 1.5 sd higher than group.</v>
      </c>
      <c r="G41" s="228"/>
      <c r="H41" s="228"/>
      <c r="I41" s="228"/>
      <c r="J41" s="228"/>
      <c r="K41" s="229"/>
      <c r="R41" s="9"/>
      <c r="S41" s="9"/>
    </row>
    <row r="42" spans="1:19" ht="36" customHeight="1">
      <c r="A42" s="5"/>
      <c r="B42" s="164" t="s">
        <v>48</v>
      </c>
      <c r="C42" s="221" t="str">
        <f>IF(E41&gt;=1.4,"Patient reports significantly higher distress compared vs. group average. Higher pt. report can indicate significant biopsychosocial difficulties, incentive for pain reporting, sub-optimal medical care, or pt. effort to seek more care or family support.","")</f>
        <v>Patient reports significantly higher distress compared vs. group average. Higher pt. report can indicate significant biopsychosocial difficulties, incentive for pain reporting, sub-optimal medical care, or pt. effort to seek more care or family support.</v>
      </c>
      <c r="D42" s="222"/>
      <c r="E42" s="222"/>
      <c r="F42" s="222"/>
      <c r="G42" s="222"/>
      <c r="H42" s="222"/>
      <c r="I42" s="222"/>
      <c r="J42" s="222"/>
      <c r="K42" s="223"/>
      <c r="R42" s="9"/>
      <c r="S42" s="9"/>
    </row>
    <row r="43" spans="1:19" ht="36" customHeight="1">
      <c r="A43" s="5"/>
      <c r="B43" s="58" t="s">
        <v>47</v>
      </c>
      <c r="C43" s="221" t="str">
        <f>IF(E41&lt;-1.5,"Patient reports significantly lower biopsychosocial distress than the group average. Much lower patient report can indicate a stoic personality, reduced awareness, reluctance to report distress, or effective medical management.","")</f>
        <v/>
      </c>
      <c r="D43" s="222"/>
      <c r="E43" s="222"/>
      <c r="F43" s="222"/>
      <c r="G43" s="222"/>
      <c r="H43" s="222"/>
      <c r="I43" s="222"/>
      <c r="J43" s="222"/>
      <c r="K43" s="223"/>
      <c r="R43" s="9"/>
      <c r="S43" s="9"/>
    </row>
    <row r="44" spans="1:19" ht="36" customHeight="1">
      <c r="A44" s="5"/>
      <c r="B44" s="58" t="s">
        <v>49</v>
      </c>
      <c r="C44" s="221" t="str">
        <f>IF(F41="Pt. report is between -1.5 and 1.5 sd.","Patient reports comparable level of biopsychosocial distress compared to individuals with the same disorder. No indication of over- or underreporting.","")</f>
        <v/>
      </c>
      <c r="D44" s="222"/>
      <c r="E44" s="222"/>
      <c r="F44" s="222"/>
      <c r="G44" s="222"/>
      <c r="H44" s="222"/>
      <c r="I44" s="222"/>
      <c r="J44" s="222"/>
      <c r="K44" s="223"/>
      <c r="R44" s="9"/>
      <c r="S44" s="9"/>
    </row>
    <row r="45" spans="1:19" ht="16.05" customHeight="1">
      <c r="A45" s="5"/>
      <c r="B45" s="22"/>
      <c r="C45" s="16"/>
      <c r="D45" s="59"/>
      <c r="E45" s="12"/>
      <c r="F45" s="12"/>
      <c r="G45" s="4"/>
      <c r="H45" s="12"/>
      <c r="I45" s="4"/>
      <c r="J45" s="4"/>
      <c r="K45" s="4"/>
      <c r="L45" s="4"/>
      <c r="R45" s="9"/>
      <c r="S45" s="9"/>
    </row>
    <row r="46" spans="1:19" ht="24" customHeight="1">
      <c r="A46" s="5"/>
      <c r="B46" s="90" t="s">
        <v>58</v>
      </c>
      <c r="C46" s="165">
        <f>IF(E32="","",C32-E32)</f>
        <v>54</v>
      </c>
      <c r="D46" s="166" t="str">
        <f>IF(E32="","",IF(C32&gt;E32+10,"Higher patient report",IF(C32&lt;E32-10,"Lower patient report","Comparable perspectives")))</f>
        <v>Higher patient report</v>
      </c>
      <c r="E46" s="167"/>
      <c r="F46" s="167"/>
      <c r="G46" s="168"/>
      <c r="H46" s="167"/>
      <c r="I46" s="168"/>
      <c r="J46" s="168"/>
      <c r="K46" s="169"/>
      <c r="L46" s="4"/>
      <c r="R46" s="9"/>
      <c r="S46" s="9"/>
    </row>
    <row r="47" spans="1:19" ht="36" customHeight="1">
      <c r="A47" s="5"/>
      <c r="B47" s="58" t="s">
        <v>50</v>
      </c>
      <c r="C47" s="233" t="str">
        <f>IF(E32="","",IF(D46="Higher patient report","May be motivated to communicate high distress level, or experiencing more symptoms than are evident to professional.",""))</f>
        <v>May be motivated to communicate high distress level, or experiencing more symptoms than are evident to professional.</v>
      </c>
      <c r="D47" s="234"/>
      <c r="E47" s="234"/>
      <c r="F47" s="234"/>
      <c r="G47" s="234"/>
      <c r="H47" s="234"/>
      <c r="I47" s="234"/>
      <c r="J47" s="234"/>
      <c r="K47" s="235"/>
      <c r="L47" s="4"/>
      <c r="R47" s="9"/>
      <c r="S47" s="9"/>
    </row>
    <row r="48" spans="1:19" ht="36" customHeight="1">
      <c r="A48" s="5"/>
      <c r="B48" s="58" t="s">
        <v>47</v>
      </c>
      <c r="C48" s="221" t="str">
        <f>IF(E32="","",IF(D46="Lower patient report","Lower patient report can be due to good patient coping, good medical care, mild or early illness effects, patient denial, or professional who is unfamiliar with patient or the disorder. May be associated with low compliance with care.",""))</f>
        <v/>
      </c>
      <c r="D48" s="222"/>
      <c r="E48" s="222"/>
      <c r="F48" s="222"/>
      <c r="G48" s="222"/>
      <c r="H48" s="222"/>
      <c r="I48" s="222"/>
      <c r="J48" s="222"/>
      <c r="K48" s="223"/>
      <c r="L48" s="4"/>
    </row>
    <row r="49" spans="1:18" ht="36" customHeight="1">
      <c r="A49" s="5"/>
      <c r="B49" s="58" t="s">
        <v>49</v>
      </c>
      <c r="C49" s="221" t="str">
        <f>IF(E32="","",IF(D46="Comparable perspectives","Patient and healthcare provider view effects of the condition as comparable in terms of biopsychosocial distress.",""))</f>
        <v/>
      </c>
      <c r="D49" s="222"/>
      <c r="E49" s="222"/>
      <c r="F49" s="222"/>
      <c r="G49" s="222"/>
      <c r="H49" s="222"/>
      <c r="I49" s="222"/>
      <c r="J49" s="222"/>
      <c r="K49" s="223"/>
      <c r="L49" s="48"/>
    </row>
    <row r="50" spans="1:18" ht="16.05" customHeight="1">
      <c r="A50" s="5"/>
      <c r="B50" s="8"/>
      <c r="C50" s="59"/>
      <c r="D50" s="4"/>
      <c r="E50" s="60"/>
      <c r="F50" s="60"/>
      <c r="G50" s="4"/>
      <c r="H50" s="2"/>
      <c r="I50" s="2"/>
      <c r="J50" s="2"/>
      <c r="K50" s="2"/>
      <c r="L50" s="10"/>
    </row>
    <row r="51" spans="1:18" ht="24" customHeight="1">
      <c r="A51" s="5"/>
      <c r="B51" s="93" t="s">
        <v>59</v>
      </c>
      <c r="C51" s="98" t="s">
        <v>105</v>
      </c>
      <c r="D51" s="99"/>
      <c r="E51" s="99"/>
      <c r="F51" s="99"/>
      <c r="G51" s="92"/>
      <c r="H51" s="2"/>
      <c r="I51" s="2"/>
      <c r="J51" s="2"/>
      <c r="K51" s="2"/>
      <c r="L51" s="2"/>
      <c r="P51" s="2"/>
    </row>
    <row r="52" spans="1:18" ht="18.600000000000001" customHeight="1">
      <c r="A52" s="5"/>
      <c r="B52" s="58" t="s">
        <v>55</v>
      </c>
      <c r="C52" s="170" t="str">
        <f>IF(SUM(C11:C30) = 20,"Consider under-reporting as all scores = 1","Not present")</f>
        <v>Not present</v>
      </c>
      <c r="D52" s="171"/>
      <c r="E52" s="171"/>
      <c r="F52" s="171"/>
      <c r="G52" s="172"/>
      <c r="H52" s="2"/>
      <c r="I52" s="2"/>
      <c r="J52" s="2"/>
      <c r="K52" s="2"/>
      <c r="L52" s="2"/>
      <c r="M52" s="2"/>
      <c r="N52" s="2"/>
      <c r="O52" s="2"/>
      <c r="P52" s="2"/>
    </row>
    <row r="53" spans="1:18" ht="19.05" customHeight="1">
      <c r="A53" s="5"/>
      <c r="B53" s="58" t="s">
        <v>56</v>
      </c>
      <c r="C53" s="161" t="str">
        <f>IF(C35=0,"No variability in patient report, may have simply answered the same value for all items","Not present")</f>
        <v>Not present</v>
      </c>
      <c r="D53" s="171"/>
      <c r="E53" s="171"/>
      <c r="F53" s="171"/>
      <c r="G53" s="172"/>
      <c r="H53" s="2"/>
      <c r="I53" s="2"/>
      <c r="J53" s="2"/>
      <c r="K53" s="2"/>
      <c r="L53" s="2"/>
      <c r="M53" s="2"/>
      <c r="N53" s="2"/>
      <c r="O53" s="2"/>
      <c r="P53" s="2"/>
    </row>
    <row r="54" spans="1:18" ht="18" customHeight="1">
      <c r="A54" s="5"/>
      <c r="B54" s="2"/>
      <c r="C54" s="2"/>
      <c r="D54" s="2"/>
      <c r="E54" s="2"/>
      <c r="F54" s="2"/>
      <c r="G54" s="2"/>
      <c r="H54" s="2"/>
      <c r="K54" s="2"/>
      <c r="L54" s="2"/>
      <c r="M54" s="2"/>
      <c r="N54" s="2"/>
      <c r="O54" s="2"/>
      <c r="P54" s="105"/>
      <c r="Q54" s="105"/>
      <c r="R54" s="105"/>
    </row>
    <row r="55" spans="1:18">
      <c r="A55" s="5"/>
      <c r="B55" s="29"/>
      <c r="C55" s="2"/>
      <c r="D55" s="2"/>
      <c r="E55" s="2"/>
      <c r="F55" s="2"/>
      <c r="G55" s="2"/>
      <c r="H55" s="2"/>
      <c r="K55" s="2"/>
      <c r="L55" s="2"/>
      <c r="M55" s="2"/>
      <c r="N55" s="2"/>
      <c r="O55" s="2"/>
    </row>
    <row r="56" spans="1:18">
      <c r="A56" s="5"/>
      <c r="B56" s="2"/>
      <c r="C56" s="2"/>
      <c r="D56" s="2"/>
      <c r="E56" s="2"/>
      <c r="F56" s="2"/>
      <c r="G56" s="2"/>
      <c r="H56" s="2"/>
      <c r="K56" s="2"/>
      <c r="L56" s="2"/>
      <c r="M56" s="2"/>
      <c r="N56" s="2"/>
      <c r="O56" s="2"/>
    </row>
    <row r="57" spans="1:18">
      <c r="A57" s="5"/>
      <c r="B57" s="2"/>
      <c r="C57" s="2"/>
      <c r="D57" s="2"/>
      <c r="E57" s="2"/>
      <c r="F57" s="2"/>
      <c r="G57" s="2"/>
      <c r="H57" s="2"/>
      <c r="K57" s="2"/>
      <c r="L57" s="2"/>
      <c r="M57" s="2"/>
      <c r="N57" s="2"/>
      <c r="O57" s="2"/>
      <c r="P57" s="2"/>
    </row>
    <row r="58" spans="1:18">
      <c r="A58" s="5"/>
      <c r="B58" s="29"/>
      <c r="C58" s="2"/>
      <c r="E58" s="2"/>
      <c r="F58" s="2"/>
      <c r="G58" s="2"/>
      <c r="H58" s="2"/>
      <c r="K58" s="2"/>
      <c r="L58" s="2"/>
      <c r="M58" s="2"/>
      <c r="N58" s="2"/>
      <c r="O58" s="2"/>
      <c r="P58" s="2"/>
    </row>
    <row r="59" spans="1:18">
      <c r="A59" s="5"/>
      <c r="C59" s="2"/>
      <c r="D59" s="7"/>
      <c r="E59" s="2"/>
      <c r="F59" s="2"/>
      <c r="G59" s="2"/>
      <c r="H59" s="2"/>
      <c r="K59" s="2"/>
      <c r="L59" s="2"/>
      <c r="M59" s="2"/>
      <c r="N59" s="2"/>
      <c r="O59" s="2"/>
      <c r="P59" s="2"/>
    </row>
    <row r="60" spans="1:18">
      <c r="A60" s="5"/>
      <c r="B60" s="14"/>
      <c r="C60" s="2"/>
      <c r="D60" s="2"/>
      <c r="E60" s="2"/>
      <c r="F60" s="2"/>
      <c r="G60" s="2"/>
      <c r="H60" s="2"/>
      <c r="K60" s="2"/>
      <c r="L60" s="2"/>
      <c r="M60" s="2"/>
      <c r="N60" s="2"/>
      <c r="O60" s="2"/>
      <c r="P60" s="2"/>
    </row>
    <row r="61" spans="1:18">
      <c r="A61" s="5"/>
      <c r="B61" s="2"/>
      <c r="C61" s="2"/>
      <c r="D61" s="2"/>
      <c r="E61" s="2"/>
      <c r="F61" s="2"/>
      <c r="G61" s="2"/>
      <c r="H61" s="2"/>
      <c r="K61" s="2"/>
      <c r="L61" s="2"/>
      <c r="M61" s="2"/>
      <c r="N61" s="2"/>
      <c r="O61" s="2"/>
      <c r="P61" s="2"/>
    </row>
    <row r="62" spans="1:18">
      <c r="A62" s="5"/>
      <c r="B62" s="2"/>
      <c r="C62" s="2"/>
      <c r="D62" s="2"/>
      <c r="E62" s="2"/>
      <c r="F62" s="2"/>
      <c r="G62" s="2"/>
      <c r="H62" s="2"/>
      <c r="K62" s="2"/>
      <c r="L62" s="2"/>
      <c r="M62" s="2"/>
      <c r="N62" s="2"/>
      <c r="O62" s="2"/>
      <c r="P62" s="2"/>
    </row>
    <row r="63" spans="1:18">
      <c r="A63" s="5"/>
      <c r="B63" s="2"/>
      <c r="C63" s="2"/>
      <c r="D63" s="2"/>
      <c r="E63" s="2"/>
      <c r="F63" s="2"/>
      <c r="G63" s="2"/>
      <c r="H63" s="2"/>
      <c r="K63" s="2"/>
      <c r="L63" s="2"/>
      <c r="M63" s="2"/>
      <c r="N63" s="2"/>
      <c r="O63" s="2"/>
      <c r="P63" s="2"/>
    </row>
    <row r="64" spans="1:18">
      <c r="A64" s="5"/>
      <c r="B64" s="2"/>
      <c r="C64" s="2"/>
      <c r="D64" s="2"/>
      <c r="E64" s="2"/>
      <c r="F64" s="2"/>
      <c r="G64" s="2"/>
      <c r="H64" s="2"/>
      <c r="I64" s="2"/>
      <c r="J64" s="2"/>
      <c r="K64" s="2"/>
      <c r="L64" s="2"/>
      <c r="M64" s="2"/>
      <c r="N64" s="2"/>
      <c r="O64" s="2"/>
      <c r="P64" s="2"/>
    </row>
    <row r="65" spans="1:16">
      <c r="A65" s="5"/>
      <c r="B65" s="2"/>
      <c r="C65" s="2"/>
      <c r="D65" s="2"/>
      <c r="E65" s="2"/>
      <c r="F65" s="2"/>
      <c r="G65" s="2"/>
      <c r="H65" s="2"/>
      <c r="I65" s="2"/>
      <c r="J65" s="2"/>
      <c r="K65" s="2"/>
      <c r="L65" s="2"/>
      <c r="M65" s="2"/>
      <c r="N65" s="2"/>
      <c r="O65" s="2"/>
      <c r="P65" s="2"/>
    </row>
    <row r="66" spans="1:16">
      <c r="B66" s="2"/>
      <c r="C66" s="2"/>
      <c r="D66" s="2"/>
      <c r="E66" s="2"/>
      <c r="F66" s="2"/>
      <c r="G66" s="2"/>
      <c r="H66" s="2"/>
      <c r="N66" s="2"/>
      <c r="O66" s="2"/>
      <c r="P66" s="2"/>
    </row>
    <row r="67" spans="1:16">
      <c r="B67" s="2"/>
      <c r="C67" s="2"/>
      <c r="D67" s="2"/>
      <c r="E67" s="2"/>
      <c r="F67" s="2"/>
      <c r="G67" s="2"/>
      <c r="H67" s="2"/>
      <c r="N67" s="2"/>
      <c r="O67" s="2"/>
      <c r="P67" s="2"/>
    </row>
    <row r="68" spans="1:16">
      <c r="B68" s="2"/>
      <c r="C68" s="2"/>
      <c r="D68" s="2"/>
      <c r="E68" s="2"/>
      <c r="F68" s="2"/>
      <c r="G68" s="2"/>
      <c r="H68" s="2"/>
      <c r="N68" s="2"/>
      <c r="O68" s="2"/>
      <c r="P68" s="2"/>
    </row>
    <row r="69" spans="1:16">
      <c r="B69" s="2"/>
      <c r="C69" s="2"/>
      <c r="D69" s="2"/>
      <c r="E69" s="2"/>
      <c r="F69" s="2"/>
      <c r="G69" s="2"/>
      <c r="H69" s="2"/>
      <c r="N69" s="2"/>
      <c r="O69" s="2"/>
      <c r="P69" s="2"/>
    </row>
    <row r="70" spans="1:16">
      <c r="B70" s="2"/>
      <c r="C70" s="2"/>
      <c r="D70" s="2"/>
      <c r="E70" s="2"/>
      <c r="F70" s="2"/>
      <c r="G70" s="2"/>
      <c r="H70" s="2"/>
      <c r="N70" s="2"/>
      <c r="O70" s="2"/>
      <c r="P70" s="2"/>
    </row>
    <row r="71" spans="1:16">
      <c r="B71" s="2"/>
      <c r="C71" s="2"/>
      <c r="D71" s="2"/>
      <c r="E71" s="2"/>
      <c r="F71" s="2"/>
      <c r="G71" s="2"/>
      <c r="H71" s="2"/>
      <c r="N71" s="2"/>
      <c r="O71" s="2"/>
      <c r="P71" s="2"/>
    </row>
    <row r="72" spans="1:16">
      <c r="B72" s="2"/>
      <c r="C72" s="2"/>
      <c r="D72" s="2"/>
      <c r="E72" s="2"/>
      <c r="F72" s="2"/>
      <c r="G72" s="2"/>
      <c r="H72" s="2"/>
      <c r="N72" s="2"/>
      <c r="O72" s="2"/>
      <c r="P72" s="2"/>
    </row>
    <row r="73" spans="1:16">
      <c r="B73" s="2"/>
      <c r="C73" s="2"/>
      <c r="D73" s="2"/>
      <c r="E73" s="2"/>
      <c r="F73" s="2"/>
      <c r="G73" s="2"/>
      <c r="H73" s="2"/>
      <c r="N73" s="2"/>
      <c r="O73" s="2"/>
      <c r="P73" s="2"/>
    </row>
    <row r="74" spans="1:16">
      <c r="B74" s="2"/>
      <c r="C74" s="2"/>
      <c r="D74" s="2"/>
      <c r="E74" s="2"/>
      <c r="F74" s="2"/>
      <c r="G74" s="2"/>
      <c r="H74" s="2"/>
      <c r="N74" s="2"/>
      <c r="O74" s="2"/>
      <c r="P74" s="2"/>
    </row>
    <row r="75" spans="1:16">
      <c r="B75" s="2"/>
      <c r="C75" s="2"/>
      <c r="D75" s="2"/>
      <c r="E75" s="2"/>
      <c r="F75" s="2"/>
      <c r="G75" s="2"/>
      <c r="H75" s="2"/>
      <c r="I75" s="2"/>
      <c r="J75" s="2"/>
      <c r="K75" s="2"/>
      <c r="L75" s="2"/>
      <c r="M75" s="2"/>
      <c r="N75" s="2"/>
      <c r="O75" s="2"/>
      <c r="P75" s="2"/>
    </row>
    <row r="76" spans="1:16">
      <c r="L76" s="2"/>
      <c r="M76" s="2"/>
      <c r="N76" s="2"/>
      <c r="O76" s="2"/>
      <c r="P76" s="2"/>
    </row>
  </sheetData>
  <mergeCells count="19">
    <mergeCell ref="C49:K49"/>
    <mergeCell ref="C44:K44"/>
    <mergeCell ref="C42:K42"/>
    <mergeCell ref="C43:K43"/>
    <mergeCell ref="C47:K47"/>
    <mergeCell ref="H7:Q7"/>
    <mergeCell ref="H4:I4"/>
    <mergeCell ref="K38:L38"/>
    <mergeCell ref="C48:K48"/>
    <mergeCell ref="H5:I5"/>
    <mergeCell ref="C9:E9"/>
    <mergeCell ref="C41:D41"/>
    <mergeCell ref="F41:K41"/>
    <mergeCell ref="G9:Q9"/>
    <mergeCell ref="C4:D4"/>
    <mergeCell ref="C5:D5"/>
    <mergeCell ref="C6:D6"/>
    <mergeCell ref="C7:D7"/>
    <mergeCell ref="C37:E37"/>
  </mergeCells>
  <conditionalFormatting sqref="C11 C13 C15 C17 C19 C21 C23 C25 C27 C29">
    <cfRule type="cellIs" dxfId="1" priority="2" operator="greaterThanOrEqual">
      <formula>"e7"</formula>
    </cfRule>
  </conditionalFormatting>
  <conditionalFormatting sqref="C33:E33">
    <cfRule type="dataBar" priority="1">
      <dataBar>
        <cfvo type="min"/>
        <cfvo type="max"/>
        <color rgb="FF638EC6"/>
      </dataBar>
      <extLst>
        <ext xmlns:x14="http://schemas.microsoft.com/office/spreadsheetml/2009/9/main" uri="{B025F937-C7B1-47D3-B67F-A62EFF666E3E}">
          <x14:id>{1C8556D3-0EAA-0541-87D2-524D8F2F23D0}</x14:id>
        </ext>
      </extLst>
    </cfRule>
  </conditionalFormatting>
  <printOptions horizontalCentered="1"/>
  <pageMargins left="0.25" right="0.25" top="0.5" bottom="0.5" header="0.3" footer="0.3"/>
  <pageSetup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1C8556D3-0EAA-0541-87D2-524D8F2F23D0}">
            <x14:dataBar minLength="0" maxLength="100" border="1" negativeBarBorderColorSameAsPositive="0">
              <x14:cfvo type="autoMin"/>
              <x14:cfvo type="autoMax"/>
              <x14:borderColor rgb="FF638EC6"/>
              <x14:negativeFillColor rgb="FFFF0000"/>
              <x14:negativeBorderColor rgb="FFFF0000"/>
              <x14:axisColor rgb="FF000000"/>
            </x14:dataBar>
          </x14:cfRule>
          <xm:sqref>C33:E33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DA4F6-A7AE-D44C-8F23-2DC3A6BFB1CA}">
  <dimension ref="B2:S40"/>
  <sheetViews>
    <sheetView showGridLines="0" workbookViewId="0">
      <selection activeCell="P5" sqref="P5"/>
    </sheetView>
  </sheetViews>
  <sheetFormatPr defaultColWidth="11.5546875" defaultRowHeight="14.4"/>
  <cols>
    <col min="1" max="1" width="1.109375" customWidth="1"/>
    <col min="2" max="2" width="15.5546875" customWidth="1"/>
    <col min="5" max="5" width="3.77734375" customWidth="1"/>
    <col min="6" max="6" width="18" customWidth="1"/>
    <col min="7" max="7" width="8.44140625" customWidth="1"/>
    <col min="8" max="8" width="5.77734375" customWidth="1"/>
    <col min="9" max="9" width="4" customWidth="1"/>
    <col min="13" max="13" width="10.77734375" customWidth="1"/>
    <col min="14" max="14" width="5.77734375" customWidth="1"/>
    <col min="17" max="17" width="9.44140625" customWidth="1"/>
    <col min="18" max="18" width="9" customWidth="1"/>
    <col min="19" max="19" width="9.44140625" customWidth="1"/>
    <col min="20" max="20" width="1.44140625" customWidth="1"/>
  </cols>
  <sheetData>
    <row r="2" spans="2:19" ht="22.95" customHeight="1">
      <c r="B2" s="148" t="s">
        <v>120</v>
      </c>
      <c r="C2" s="100"/>
      <c r="D2" s="100"/>
      <c r="J2" s="237" t="s">
        <v>137</v>
      </c>
      <c r="K2" s="237"/>
      <c r="L2" s="237"/>
      <c r="M2" s="237"/>
    </row>
    <row r="3" spans="2:19" ht="9" customHeight="1">
      <c r="Q3" s="124"/>
    </row>
    <row r="4" spans="2:19" ht="18" customHeight="1">
      <c r="B4" s="119" t="s">
        <v>111</v>
      </c>
      <c r="C4" s="240" t="str">
        <f>Opening!C5</f>
        <v>John Doe</v>
      </c>
      <c r="D4" s="241"/>
      <c r="F4" s="119" t="s">
        <v>113</v>
      </c>
      <c r="G4" s="240" t="str">
        <f>Opening!C17</f>
        <v>John Doctor MD</v>
      </c>
      <c r="H4" s="241"/>
      <c r="J4" s="11" t="s">
        <v>2</v>
      </c>
      <c r="K4" s="11" t="s">
        <v>23</v>
      </c>
      <c r="L4" s="11" t="s">
        <v>24</v>
      </c>
      <c r="M4" s="11" t="s">
        <v>62</v>
      </c>
    </row>
    <row r="5" spans="2:19" ht="18" customHeight="1">
      <c r="B5" s="119" t="s">
        <v>106</v>
      </c>
      <c r="C5" s="240" t="str">
        <f>Opening!F5</f>
        <v>3.24.24</v>
      </c>
      <c r="D5" s="241"/>
      <c r="F5" s="119" t="s">
        <v>119</v>
      </c>
      <c r="G5" s="240" t="str">
        <f>Opening!F17</f>
        <v>PCP</v>
      </c>
      <c r="H5" s="241"/>
      <c r="J5" s="69">
        <f>'Enter Scores'!C33</f>
        <v>0.88</v>
      </c>
      <c r="K5" s="69">
        <f>'Enter Scores'!E33</f>
        <v>0.34</v>
      </c>
      <c r="L5" s="69">
        <f>'Enter Scores'!K4/100</f>
        <v>0.61199999999999999</v>
      </c>
      <c r="M5" s="69">
        <f>'Enter Scores'!D33</f>
        <v>0.49</v>
      </c>
      <c r="R5" s="11"/>
    </row>
    <row r="6" spans="2:19" ht="18" customHeight="1">
      <c r="B6" s="119" t="s">
        <v>112</v>
      </c>
      <c r="C6" s="240" t="str">
        <f>Opening!C14</f>
        <v>Spouse</v>
      </c>
      <c r="D6" s="241"/>
    </row>
    <row r="8" spans="2:19" ht="25.95" customHeight="1">
      <c r="C8" s="238" t="s">
        <v>136</v>
      </c>
      <c r="D8" s="238"/>
      <c r="E8" s="238"/>
      <c r="F8" s="238"/>
      <c r="G8" s="238"/>
      <c r="H8" s="70"/>
      <c r="I8" s="236" t="s">
        <v>162</v>
      </c>
      <c r="J8" s="236"/>
      <c r="K8" s="236"/>
      <c r="L8" s="236"/>
      <c r="M8" s="236"/>
      <c r="N8" s="70"/>
      <c r="O8" s="236" t="s">
        <v>163</v>
      </c>
      <c r="P8" s="236"/>
      <c r="Q8" s="236"/>
      <c r="R8" s="236"/>
      <c r="S8" s="236"/>
    </row>
    <row r="9" spans="2:19" ht="9" customHeight="1">
      <c r="C9" s="122"/>
      <c r="D9" s="122"/>
      <c r="E9" s="122"/>
      <c r="F9" s="122"/>
      <c r="G9" s="122"/>
      <c r="H9" s="70"/>
      <c r="I9" s="150"/>
      <c r="J9" s="150"/>
      <c r="K9" s="150"/>
      <c r="L9" s="150"/>
      <c r="M9" s="150"/>
      <c r="N9" s="70"/>
      <c r="O9" s="150"/>
      <c r="P9" s="150"/>
      <c r="Q9" s="150"/>
      <c r="R9" s="150"/>
      <c r="S9" s="150"/>
    </row>
    <row r="36" spans="3:18">
      <c r="H36" s="12"/>
      <c r="I36" s="12"/>
    </row>
    <row r="37" spans="3:18">
      <c r="H37" s="12"/>
      <c r="I37" s="12"/>
    </row>
    <row r="39" spans="3:18">
      <c r="C39" s="239" t="s">
        <v>53</v>
      </c>
      <c r="D39" s="239"/>
      <c r="E39" s="239"/>
      <c r="F39" s="239"/>
      <c r="G39" s="239"/>
      <c r="J39" s="11" t="s">
        <v>2</v>
      </c>
      <c r="K39" s="11" t="s">
        <v>62</v>
      </c>
      <c r="L39" s="11" t="s">
        <v>24</v>
      </c>
      <c r="P39" s="67" t="str">
        <f>J4</f>
        <v>Patient</v>
      </c>
      <c r="Q39" s="11" t="s">
        <v>23</v>
      </c>
      <c r="R39" s="11" t="s">
        <v>24</v>
      </c>
    </row>
    <row r="40" spans="3:18">
      <c r="C40" s="239"/>
      <c r="D40" s="239"/>
      <c r="E40" s="239"/>
      <c r="F40" s="239"/>
      <c r="G40" s="239"/>
      <c r="J40" s="69">
        <f>'Enter Scores'!C33</f>
        <v>0.88</v>
      </c>
      <c r="K40" s="69">
        <f>M5</f>
        <v>0.49</v>
      </c>
      <c r="L40" s="69">
        <f>L5</f>
        <v>0.61199999999999999</v>
      </c>
      <c r="P40" s="151">
        <f>J5</f>
        <v>0.88</v>
      </c>
      <c r="Q40" s="69">
        <f>'Enter Scores'!E33</f>
        <v>0.34</v>
      </c>
      <c r="R40" s="69">
        <f>L5</f>
        <v>0.61199999999999999</v>
      </c>
    </row>
  </sheetData>
  <mergeCells count="10">
    <mergeCell ref="I8:M8"/>
    <mergeCell ref="O8:S8"/>
    <mergeCell ref="J2:M2"/>
    <mergeCell ref="C8:G8"/>
    <mergeCell ref="C39:G40"/>
    <mergeCell ref="C4:D4"/>
    <mergeCell ref="G4:H4"/>
    <mergeCell ref="C5:D5"/>
    <mergeCell ref="C6:D6"/>
    <mergeCell ref="G5:H5"/>
  </mergeCells>
  <pageMargins left="0.25" right="0.25" top="0.75" bottom="0.75" header="0.3" footer="0.3"/>
  <pageSetup orientation="landscape" horizontalDpi="0" verticalDpi="0"/>
  <ignoredErrors>
    <ignoredError sqref="Q40"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E865-BE87-43C4-9AC6-F7EC5FA778E4}">
  <sheetPr codeName="Sheet3">
    <tabColor theme="4" tint="0.59999389629810485"/>
  </sheetPr>
  <dimension ref="A1:AG97"/>
  <sheetViews>
    <sheetView showGridLines="0" tabSelected="1" zoomScaleNormal="100" workbookViewId="0">
      <selection activeCell="D31" sqref="D31"/>
    </sheetView>
  </sheetViews>
  <sheetFormatPr defaultColWidth="8.77734375" defaultRowHeight="14.4"/>
  <cols>
    <col min="1" max="1" width="2.6640625" style="3" customWidth="1"/>
    <col min="2" max="2" width="22.33203125" customWidth="1"/>
    <col min="3" max="6" width="9.6640625" customWidth="1"/>
    <col min="7" max="7" width="9.109375" customWidth="1"/>
    <col min="9" max="9" width="8.77734375" customWidth="1"/>
    <col min="10" max="10" width="10.44140625" customWidth="1"/>
    <col min="11" max="11" width="14" customWidth="1"/>
    <col min="12" max="15" width="8.77734375" customWidth="1"/>
    <col min="16" max="18" width="8.77734375" style="2" customWidth="1"/>
    <col min="19" max="19" width="8.77734375" style="2"/>
    <col min="20" max="21" width="8.77734375" style="17"/>
    <col min="22" max="24" width="8.77734375" style="2"/>
    <col min="25" max="25" width="9" style="2" customWidth="1"/>
    <col min="26" max="33" width="8.77734375" style="2"/>
  </cols>
  <sheetData>
    <row r="1" spans="1:25" ht="6" customHeight="1">
      <c r="A1" s="5"/>
      <c r="B1" s="2"/>
      <c r="C1" s="2"/>
      <c r="D1" s="2"/>
      <c r="E1" s="2"/>
      <c r="F1" s="2"/>
      <c r="G1" s="2"/>
      <c r="H1" s="2"/>
      <c r="I1" s="2"/>
      <c r="J1" s="2"/>
      <c r="K1" s="2"/>
      <c r="L1" s="2"/>
      <c r="M1" s="2"/>
      <c r="N1" s="2"/>
      <c r="O1" s="2"/>
    </row>
    <row r="2" spans="1:25" ht="25.05" customHeight="1">
      <c r="A2" s="5"/>
      <c r="B2" s="148" t="s">
        <v>165</v>
      </c>
      <c r="C2" s="100"/>
      <c r="D2" s="266" t="s">
        <v>80</v>
      </c>
      <c r="E2" s="100"/>
      <c r="F2" s="100"/>
      <c r="G2" s="149"/>
      <c r="H2" s="17"/>
      <c r="I2" s="108"/>
      <c r="J2" s="109"/>
      <c r="L2" s="108"/>
      <c r="M2" s="66"/>
      <c r="N2" s="102"/>
      <c r="O2" s="108"/>
      <c r="P2" s="110"/>
    </row>
    <row r="3" spans="1:25" ht="16.95" customHeight="1">
      <c r="A3" s="5"/>
      <c r="B3" s="2"/>
      <c r="C3" s="112" t="str">
        <f>'Enter Scores'!G4</f>
        <v>Group</v>
      </c>
      <c r="D3" s="43"/>
      <c r="E3" s="111" t="s">
        <v>52</v>
      </c>
      <c r="F3" s="111" t="s">
        <v>27</v>
      </c>
      <c r="G3" s="111" t="s">
        <v>115</v>
      </c>
      <c r="H3" s="15"/>
      <c r="L3" s="2"/>
      <c r="M3" s="2"/>
      <c r="N3" s="2"/>
      <c r="O3" s="2"/>
      <c r="U3" s="2"/>
      <c r="Y3"/>
    </row>
    <row r="4" spans="1:25" ht="16.05" customHeight="1">
      <c r="A4" s="5"/>
      <c r="B4" s="192" t="str">
        <f>Opening!C5</f>
        <v>John Doe</v>
      </c>
      <c r="C4" s="243" t="str">
        <f>'Enter Scores'!H4</f>
        <v>All outpatients</v>
      </c>
      <c r="D4" s="243"/>
      <c r="E4" s="193">
        <f>'Enter Scores'!K4</f>
        <v>61.2</v>
      </c>
      <c r="F4" s="193">
        <f>'Enter Scores'!N4</f>
        <v>17.600000000000001</v>
      </c>
      <c r="G4" s="194">
        <f>'Enter Scores'!Q4</f>
        <v>1.5227272727272725</v>
      </c>
      <c r="I4" s="78"/>
      <c r="N4" s="16"/>
      <c r="O4" s="16"/>
      <c r="Q4" s="16"/>
      <c r="R4" s="16"/>
      <c r="T4" s="16"/>
      <c r="U4" s="16"/>
    </row>
    <row r="5" spans="1:25" ht="16.05" customHeight="1">
      <c r="A5" s="5"/>
      <c r="B5" s="195" t="s">
        <v>116</v>
      </c>
      <c r="C5" s="254" t="str">
        <f>Opening!D20</f>
        <v>Research patient # 2</v>
      </c>
      <c r="D5" s="265"/>
      <c r="E5" s="265"/>
      <c r="F5" s="265"/>
      <c r="G5" s="255"/>
      <c r="H5" s="58"/>
      <c r="I5" s="58"/>
      <c r="J5" s="58"/>
      <c r="K5" s="58"/>
      <c r="L5" s="58"/>
      <c r="M5" s="242"/>
      <c r="N5" s="242"/>
      <c r="O5" s="44"/>
      <c r="P5" s="44"/>
    </row>
    <row r="6" spans="1:25" ht="7.05" customHeight="1">
      <c r="A6" s="5"/>
      <c r="B6" s="22"/>
      <c r="C6" s="58"/>
      <c r="D6" s="58"/>
      <c r="E6" s="58"/>
      <c r="F6" s="58"/>
      <c r="G6" s="58"/>
      <c r="H6" s="58"/>
      <c r="I6" s="58"/>
      <c r="J6" s="58"/>
      <c r="K6" s="58"/>
      <c r="L6" s="58"/>
      <c r="M6" s="58"/>
      <c r="N6" s="2"/>
      <c r="O6" s="2"/>
    </row>
    <row r="7" spans="1:25" ht="15" customHeight="1">
      <c r="A7" s="5"/>
      <c r="B7" s="58" t="s">
        <v>63</v>
      </c>
      <c r="C7" s="12" t="s">
        <v>64</v>
      </c>
      <c r="D7" s="12" t="s">
        <v>65</v>
      </c>
      <c r="E7" s="12" t="s">
        <v>66</v>
      </c>
      <c r="F7" s="12" t="s">
        <v>67</v>
      </c>
      <c r="G7" s="12" t="s">
        <v>68</v>
      </c>
      <c r="H7" s="2"/>
      <c r="I7" s="2"/>
      <c r="J7" s="2"/>
      <c r="K7" s="2"/>
      <c r="L7" s="2"/>
      <c r="M7" s="2"/>
      <c r="N7" s="2"/>
      <c r="O7" s="2"/>
    </row>
    <row r="8" spans="1:25" ht="15" thickBot="1">
      <c r="A8" s="5"/>
      <c r="B8" s="196" t="s">
        <v>0</v>
      </c>
      <c r="C8" s="197" t="s">
        <v>73</v>
      </c>
      <c r="D8" s="197" t="s">
        <v>91</v>
      </c>
      <c r="E8" s="197" t="s">
        <v>92</v>
      </c>
      <c r="F8" s="197" t="s">
        <v>93</v>
      </c>
      <c r="G8" s="197"/>
      <c r="H8" s="23"/>
      <c r="I8" s="23"/>
      <c r="J8" s="2"/>
      <c r="K8" s="2"/>
      <c r="L8" s="2"/>
      <c r="N8" s="2"/>
      <c r="O8" s="2"/>
      <c r="R8" s="4"/>
      <c r="S8" s="12"/>
      <c r="T8" s="20"/>
      <c r="U8" s="20"/>
    </row>
    <row r="9" spans="1:25" ht="16.05" customHeight="1">
      <c r="A9" s="24">
        <v>1</v>
      </c>
      <c r="B9" s="27" t="s">
        <v>3</v>
      </c>
      <c r="C9" s="44">
        <v>1</v>
      </c>
      <c r="D9" s="44">
        <v>1</v>
      </c>
      <c r="E9" s="44">
        <v>1</v>
      </c>
      <c r="F9" s="44">
        <v>1</v>
      </c>
      <c r="G9" s="44"/>
      <c r="H9" s="17"/>
      <c r="I9" s="17"/>
      <c r="J9" s="17"/>
      <c r="K9" s="2"/>
      <c r="L9" s="2"/>
      <c r="M9" s="2"/>
      <c r="N9" s="2"/>
      <c r="O9" s="2"/>
      <c r="R9" s="4"/>
      <c r="S9" s="12"/>
      <c r="T9" s="20"/>
      <c r="U9" s="20"/>
    </row>
    <row r="10" spans="1:25" ht="16.05" customHeight="1">
      <c r="A10" s="24">
        <f>A9+1</f>
        <v>2</v>
      </c>
      <c r="B10" s="42" t="s">
        <v>4</v>
      </c>
      <c r="C10" s="50">
        <v>2</v>
      </c>
      <c r="D10" s="50">
        <v>1</v>
      </c>
      <c r="E10" s="50">
        <v>2</v>
      </c>
      <c r="F10" s="50">
        <v>2</v>
      </c>
      <c r="G10" s="50"/>
      <c r="H10" s="17"/>
      <c r="I10" s="17"/>
      <c r="J10" s="17"/>
      <c r="K10" s="2"/>
      <c r="L10" s="2"/>
      <c r="M10" s="2"/>
      <c r="N10" s="2"/>
      <c r="O10" s="2"/>
      <c r="R10" s="4"/>
      <c r="S10" s="12"/>
      <c r="T10" s="20"/>
      <c r="U10" s="20"/>
    </row>
    <row r="11" spans="1:25" ht="16.05" customHeight="1">
      <c r="A11" s="24">
        <f t="shared" ref="A11:A28" si="0">A10+1</f>
        <v>3</v>
      </c>
      <c r="B11" s="49" t="s">
        <v>5</v>
      </c>
      <c r="C11" s="44">
        <v>2</v>
      </c>
      <c r="D11" s="44">
        <v>2</v>
      </c>
      <c r="E11" s="44">
        <v>2</v>
      </c>
      <c r="F11" s="44">
        <v>2</v>
      </c>
      <c r="G11" s="44"/>
      <c r="H11" s="17"/>
      <c r="I11" s="17"/>
      <c r="J11" s="17"/>
      <c r="K11" s="2"/>
      <c r="L11" s="2"/>
      <c r="M11" s="2"/>
      <c r="N11" s="2"/>
      <c r="O11" s="2"/>
      <c r="R11" s="4"/>
      <c r="S11" s="12"/>
      <c r="T11" s="20"/>
      <c r="U11" s="20"/>
    </row>
    <row r="12" spans="1:25" ht="16.05" customHeight="1">
      <c r="A12" s="24">
        <f t="shared" si="0"/>
        <v>4</v>
      </c>
      <c r="B12" s="42" t="s">
        <v>6</v>
      </c>
      <c r="C12" s="50">
        <v>2</v>
      </c>
      <c r="D12" s="50">
        <v>2</v>
      </c>
      <c r="E12" s="50">
        <v>2</v>
      </c>
      <c r="F12" s="50">
        <v>2</v>
      </c>
      <c r="G12" s="50"/>
      <c r="H12" s="17"/>
      <c r="I12" s="17"/>
      <c r="J12" s="17"/>
      <c r="K12" s="2"/>
      <c r="L12" s="2"/>
      <c r="O12" s="2"/>
      <c r="P12" s="21"/>
      <c r="R12" s="16"/>
      <c r="S12" s="21"/>
      <c r="U12" s="16"/>
      <c r="V12" s="21"/>
      <c r="W12" s="96"/>
    </row>
    <row r="13" spans="1:25" ht="16.05" customHeight="1">
      <c r="A13" s="24">
        <f t="shared" si="0"/>
        <v>5</v>
      </c>
      <c r="B13" s="49" t="s">
        <v>17</v>
      </c>
      <c r="C13" s="44">
        <v>2</v>
      </c>
      <c r="D13" s="44">
        <v>2</v>
      </c>
      <c r="E13" s="44">
        <v>1</v>
      </c>
      <c r="F13" s="44">
        <v>3</v>
      </c>
      <c r="G13" s="44"/>
      <c r="H13" s="17"/>
      <c r="I13" s="17"/>
      <c r="J13" s="17"/>
      <c r="K13" s="2"/>
      <c r="L13" s="2"/>
      <c r="M13" s="2"/>
      <c r="N13" s="2"/>
      <c r="O13" s="2"/>
      <c r="R13" s="4"/>
      <c r="S13" s="12"/>
      <c r="T13" s="20"/>
      <c r="U13" s="20"/>
    </row>
    <row r="14" spans="1:25" ht="16.05" customHeight="1">
      <c r="A14" s="24">
        <f t="shared" si="0"/>
        <v>6</v>
      </c>
      <c r="B14" s="42" t="s">
        <v>7</v>
      </c>
      <c r="C14" s="50">
        <v>1</v>
      </c>
      <c r="D14" s="50">
        <v>2</v>
      </c>
      <c r="E14" s="50">
        <v>1</v>
      </c>
      <c r="F14" s="50">
        <v>1</v>
      </c>
      <c r="G14" s="50"/>
      <c r="H14" s="17"/>
      <c r="I14" s="17"/>
      <c r="J14" s="17"/>
      <c r="K14" s="2"/>
      <c r="L14" s="2"/>
      <c r="M14" s="2"/>
      <c r="N14" s="2"/>
      <c r="O14" s="2"/>
      <c r="R14" s="4"/>
      <c r="S14" s="12"/>
      <c r="T14" s="20"/>
      <c r="U14" s="20"/>
    </row>
    <row r="15" spans="1:25" ht="16.05" customHeight="1">
      <c r="A15" s="24">
        <f t="shared" si="0"/>
        <v>7</v>
      </c>
      <c r="B15" s="27" t="s">
        <v>18</v>
      </c>
      <c r="C15" s="44">
        <v>0</v>
      </c>
      <c r="D15" s="44">
        <v>1</v>
      </c>
      <c r="E15" s="44">
        <v>1</v>
      </c>
      <c r="F15" s="44">
        <v>2</v>
      </c>
      <c r="G15" s="44"/>
      <c r="H15" s="17"/>
      <c r="I15" s="17"/>
      <c r="J15" s="17"/>
      <c r="K15" s="2"/>
      <c r="L15" s="2"/>
      <c r="M15" s="2"/>
      <c r="N15" s="2"/>
      <c r="O15" s="2"/>
      <c r="R15" s="4"/>
      <c r="S15" s="12"/>
      <c r="T15" s="20"/>
      <c r="U15" s="20"/>
    </row>
    <row r="16" spans="1:25" ht="16.05" customHeight="1">
      <c r="A16" s="24">
        <f t="shared" si="0"/>
        <v>8</v>
      </c>
      <c r="B16" s="42" t="s">
        <v>8</v>
      </c>
      <c r="C16" s="50">
        <v>1</v>
      </c>
      <c r="D16" s="50">
        <v>1</v>
      </c>
      <c r="E16" s="50">
        <v>1</v>
      </c>
      <c r="F16" s="50">
        <v>3</v>
      </c>
      <c r="G16" s="50"/>
      <c r="H16" s="17"/>
      <c r="I16" s="17"/>
      <c r="J16" s="17"/>
      <c r="K16" s="2"/>
      <c r="L16" s="2"/>
      <c r="M16" s="2"/>
      <c r="N16" s="2"/>
      <c r="O16" s="2"/>
      <c r="R16" s="4"/>
      <c r="S16" s="12"/>
      <c r="T16" s="20"/>
      <c r="U16" s="20"/>
    </row>
    <row r="17" spans="1:21" ht="16.05" customHeight="1">
      <c r="A17" s="24">
        <f t="shared" si="0"/>
        <v>9</v>
      </c>
      <c r="B17" s="27" t="s">
        <v>9</v>
      </c>
      <c r="C17" s="44">
        <v>3</v>
      </c>
      <c r="D17" s="44">
        <v>1</v>
      </c>
      <c r="E17" s="44">
        <v>1</v>
      </c>
      <c r="F17" s="44">
        <v>5</v>
      </c>
      <c r="G17" s="44"/>
      <c r="H17" s="17"/>
      <c r="I17" s="17"/>
      <c r="J17" s="17"/>
      <c r="K17" s="2"/>
      <c r="L17" s="2"/>
      <c r="M17" s="2"/>
      <c r="N17" s="2"/>
      <c r="O17" s="2"/>
      <c r="R17" s="4"/>
      <c r="S17" s="12"/>
      <c r="T17" s="20"/>
      <c r="U17" s="20"/>
    </row>
    <row r="18" spans="1:21" ht="16.05" customHeight="1">
      <c r="A18" s="24">
        <f t="shared" si="0"/>
        <v>10</v>
      </c>
      <c r="B18" s="42" t="s">
        <v>10</v>
      </c>
      <c r="C18" s="50">
        <v>3</v>
      </c>
      <c r="D18" s="50">
        <v>2</v>
      </c>
      <c r="E18" s="50">
        <v>1</v>
      </c>
      <c r="F18" s="50">
        <v>3</v>
      </c>
      <c r="G18" s="50"/>
      <c r="H18" s="17"/>
      <c r="I18" s="17"/>
      <c r="J18" s="17"/>
      <c r="K18" s="2"/>
      <c r="L18" s="2"/>
      <c r="M18" s="2"/>
      <c r="N18" s="2"/>
      <c r="O18" s="2"/>
      <c r="R18" s="4"/>
      <c r="S18" s="12"/>
      <c r="T18" s="20"/>
      <c r="U18" s="20"/>
    </row>
    <row r="19" spans="1:21" ht="16.05" customHeight="1">
      <c r="A19" s="24">
        <f t="shared" si="0"/>
        <v>11</v>
      </c>
      <c r="B19" s="27" t="s">
        <v>38</v>
      </c>
      <c r="C19" s="44">
        <v>1</v>
      </c>
      <c r="D19" s="44">
        <v>1</v>
      </c>
      <c r="E19" s="44">
        <v>1</v>
      </c>
      <c r="F19" s="44">
        <v>2</v>
      </c>
      <c r="G19" s="44"/>
      <c r="H19" s="17"/>
      <c r="I19" s="17"/>
      <c r="J19" s="17"/>
      <c r="K19" s="2"/>
      <c r="L19" s="2"/>
      <c r="M19" s="2"/>
      <c r="N19" s="2"/>
      <c r="O19" s="2"/>
    </row>
    <row r="20" spans="1:21" ht="16.05" customHeight="1">
      <c r="A20" s="24">
        <f t="shared" si="0"/>
        <v>12</v>
      </c>
      <c r="B20" s="42" t="s">
        <v>11</v>
      </c>
      <c r="C20" s="50">
        <v>5</v>
      </c>
      <c r="D20" s="50">
        <v>1</v>
      </c>
      <c r="E20" s="50">
        <v>1</v>
      </c>
      <c r="F20" s="50">
        <v>3</v>
      </c>
      <c r="G20" s="50"/>
      <c r="H20" s="17"/>
      <c r="I20" s="17"/>
      <c r="J20" s="17"/>
      <c r="K20" s="2"/>
      <c r="L20" s="2"/>
      <c r="M20" s="2"/>
      <c r="N20" s="2"/>
      <c r="O20" s="2"/>
    </row>
    <row r="21" spans="1:21" ht="16.05" customHeight="1">
      <c r="A21" s="24">
        <f t="shared" si="0"/>
        <v>13</v>
      </c>
      <c r="B21" s="27" t="s">
        <v>25</v>
      </c>
      <c r="C21" s="44">
        <v>3</v>
      </c>
      <c r="D21" s="44">
        <v>1</v>
      </c>
      <c r="E21" s="44">
        <v>1</v>
      </c>
      <c r="F21" s="44">
        <v>2</v>
      </c>
      <c r="G21" s="44"/>
      <c r="H21" s="17"/>
      <c r="I21" s="17"/>
      <c r="J21" s="17"/>
      <c r="K21" s="2"/>
      <c r="L21" s="2"/>
      <c r="M21" s="2"/>
      <c r="N21" s="2"/>
      <c r="O21" s="2"/>
    </row>
    <row r="22" spans="1:21" ht="16.05" customHeight="1">
      <c r="A22" s="24">
        <f t="shared" si="0"/>
        <v>14</v>
      </c>
      <c r="B22" s="42" t="s">
        <v>166</v>
      </c>
      <c r="C22" s="50">
        <v>2</v>
      </c>
      <c r="D22" s="50">
        <v>1</v>
      </c>
      <c r="E22" s="50">
        <v>1</v>
      </c>
      <c r="F22" s="50">
        <v>5</v>
      </c>
      <c r="G22" s="50"/>
      <c r="H22" s="17"/>
      <c r="I22" s="17"/>
      <c r="J22" s="17"/>
      <c r="K22" s="2"/>
      <c r="L22" s="2"/>
      <c r="M22" s="2"/>
      <c r="N22" s="2"/>
      <c r="O22" s="2"/>
    </row>
    <row r="23" spans="1:21" ht="16.05" customHeight="1">
      <c r="A23" s="24">
        <f t="shared" si="0"/>
        <v>15</v>
      </c>
      <c r="B23" s="27" t="s">
        <v>12</v>
      </c>
      <c r="C23" s="44">
        <v>2</v>
      </c>
      <c r="D23" s="44">
        <v>2</v>
      </c>
      <c r="E23" s="44">
        <v>1</v>
      </c>
      <c r="F23" s="44">
        <v>5</v>
      </c>
      <c r="G23" s="44"/>
      <c r="H23" s="17"/>
      <c r="I23" s="17"/>
      <c r="J23" s="17"/>
      <c r="K23" s="2"/>
      <c r="L23" s="2"/>
      <c r="M23" s="2"/>
      <c r="N23" s="2"/>
      <c r="O23" s="2"/>
    </row>
    <row r="24" spans="1:21" ht="16.05" customHeight="1">
      <c r="A24" s="24">
        <f t="shared" si="0"/>
        <v>16</v>
      </c>
      <c r="B24" s="42" t="s">
        <v>13</v>
      </c>
      <c r="C24" s="50">
        <v>3</v>
      </c>
      <c r="D24" s="50">
        <v>2</v>
      </c>
      <c r="E24" s="50">
        <v>1</v>
      </c>
      <c r="F24" s="50">
        <v>5</v>
      </c>
      <c r="G24" s="50"/>
      <c r="H24" s="17"/>
      <c r="I24" s="17"/>
      <c r="J24" s="17"/>
      <c r="K24" s="2"/>
      <c r="L24" s="2"/>
      <c r="M24" s="2"/>
      <c r="N24" s="2"/>
      <c r="O24" s="2"/>
    </row>
    <row r="25" spans="1:21" ht="16.05" customHeight="1">
      <c r="A25" s="24">
        <f t="shared" si="0"/>
        <v>17</v>
      </c>
      <c r="B25" s="27" t="s">
        <v>19</v>
      </c>
      <c r="C25" s="44">
        <v>4</v>
      </c>
      <c r="D25" s="44">
        <v>2</v>
      </c>
      <c r="E25" s="44">
        <v>1</v>
      </c>
      <c r="F25" s="44">
        <v>5</v>
      </c>
      <c r="G25" s="44"/>
      <c r="H25" s="17"/>
      <c r="I25" s="17"/>
      <c r="J25" s="17"/>
      <c r="K25" s="2"/>
      <c r="L25" s="2"/>
      <c r="M25" s="2"/>
      <c r="N25" s="2"/>
      <c r="O25" s="2"/>
    </row>
    <row r="26" spans="1:21" ht="16.05" customHeight="1">
      <c r="A26" s="24">
        <f t="shared" si="0"/>
        <v>18</v>
      </c>
      <c r="B26" s="42" t="s">
        <v>42</v>
      </c>
      <c r="C26" s="50">
        <v>2</v>
      </c>
      <c r="D26" s="50">
        <v>2</v>
      </c>
      <c r="E26" s="50">
        <v>1</v>
      </c>
      <c r="F26" s="50">
        <v>5</v>
      </c>
      <c r="G26" s="50"/>
      <c r="H26" s="18"/>
      <c r="I26" s="18"/>
      <c r="J26" s="18"/>
      <c r="K26" s="9"/>
      <c r="L26" s="9"/>
      <c r="M26" s="2"/>
      <c r="N26" s="2"/>
      <c r="O26" s="2"/>
    </row>
    <row r="27" spans="1:21" ht="16.05" customHeight="1">
      <c r="A27" s="24">
        <f t="shared" si="0"/>
        <v>19</v>
      </c>
      <c r="B27" s="27" t="s">
        <v>14</v>
      </c>
      <c r="C27" s="44">
        <v>3</v>
      </c>
      <c r="D27" s="44">
        <v>5</v>
      </c>
      <c r="E27" s="44">
        <v>3</v>
      </c>
      <c r="F27" s="44">
        <v>5</v>
      </c>
      <c r="G27" s="44"/>
      <c r="H27" s="17"/>
      <c r="I27" s="17"/>
      <c r="J27" s="17"/>
      <c r="K27" s="2"/>
      <c r="L27" s="2"/>
      <c r="M27" s="2"/>
      <c r="N27" s="2"/>
      <c r="O27" s="2"/>
    </row>
    <row r="28" spans="1:21" ht="16.05" customHeight="1">
      <c r="A28" s="24">
        <f t="shared" si="0"/>
        <v>20</v>
      </c>
      <c r="B28" s="42" t="s">
        <v>1</v>
      </c>
      <c r="C28" s="50">
        <v>1</v>
      </c>
      <c r="D28" s="50">
        <v>2</v>
      </c>
      <c r="E28" s="50">
        <v>5</v>
      </c>
      <c r="F28" s="50">
        <v>5</v>
      </c>
      <c r="G28" s="50"/>
      <c r="H28" s="17"/>
      <c r="I28" s="17"/>
      <c r="J28" s="17"/>
      <c r="K28" s="2"/>
      <c r="L28" s="2"/>
      <c r="M28" s="2"/>
      <c r="N28" s="2"/>
      <c r="O28" s="2"/>
    </row>
    <row r="29" spans="1:21" ht="7.05" customHeight="1">
      <c r="A29" s="5"/>
      <c r="B29" s="6"/>
      <c r="C29" s="6"/>
      <c r="D29" s="6"/>
      <c r="E29" s="6"/>
      <c r="F29" s="6"/>
      <c r="G29" s="44"/>
      <c r="H29" s="2"/>
      <c r="I29" s="2"/>
      <c r="J29" s="2"/>
      <c r="K29" s="2"/>
      <c r="L29" s="2"/>
      <c r="M29" s="2"/>
      <c r="N29" s="2"/>
      <c r="O29" s="2"/>
    </row>
    <row r="30" spans="1:21">
      <c r="A30" s="5"/>
      <c r="B30" s="21" t="s">
        <v>85</v>
      </c>
      <c r="C30" s="197" t="str">
        <f>C8</f>
        <v>8.1.23</v>
      </c>
      <c r="D30" s="197" t="str">
        <f t="shared" ref="D30:G30" si="1">D8</f>
        <v>10.1.23</v>
      </c>
      <c r="E30" s="197" t="str">
        <f t="shared" si="1"/>
        <v>1.5.24</v>
      </c>
      <c r="F30" s="197" t="str">
        <f t="shared" si="1"/>
        <v>2.5.24</v>
      </c>
      <c r="G30" s="197">
        <f t="shared" si="1"/>
        <v>0</v>
      </c>
      <c r="H30" s="12"/>
      <c r="I30" s="2"/>
      <c r="J30" s="6" t="s">
        <v>138</v>
      </c>
      <c r="K30" s="2"/>
      <c r="L30" s="2"/>
      <c r="M30" s="2"/>
      <c r="N30" s="2"/>
      <c r="O30" s="2"/>
    </row>
    <row r="31" spans="1:21" ht="16.05" customHeight="1">
      <c r="A31" s="5"/>
      <c r="B31" s="21" t="s">
        <v>76</v>
      </c>
      <c r="C31" s="267">
        <f>C32/100</f>
        <v>0.43</v>
      </c>
      <c r="D31" s="267">
        <f t="shared" ref="D31:G31" si="2">D32/100</f>
        <v>0.34</v>
      </c>
      <c r="E31" s="267">
        <f t="shared" si="2"/>
        <v>0.28999999999999998</v>
      </c>
      <c r="F31" s="267">
        <f t="shared" si="2"/>
        <v>0.66</v>
      </c>
      <c r="G31" s="267">
        <f t="shared" si="2"/>
        <v>0</v>
      </c>
      <c r="H31" s="52"/>
      <c r="I31" s="52"/>
      <c r="J31" s="52"/>
      <c r="K31" s="52"/>
      <c r="L31" s="52"/>
      <c r="M31" s="52"/>
      <c r="N31" s="52"/>
      <c r="O31" s="52"/>
    </row>
    <row r="32" spans="1:21" ht="16.05" customHeight="1">
      <c r="A32" s="5"/>
      <c r="B32" s="21" t="s">
        <v>77</v>
      </c>
      <c r="C32" s="184">
        <f>SUM(C9:C28)</f>
        <v>43</v>
      </c>
      <c r="D32" s="184">
        <f t="shared" ref="D32:G32" si="3">SUM(D9:D28)</f>
        <v>34</v>
      </c>
      <c r="E32" s="184">
        <f t="shared" si="3"/>
        <v>29</v>
      </c>
      <c r="F32" s="184">
        <f t="shared" si="3"/>
        <v>66</v>
      </c>
      <c r="G32" s="184">
        <f t="shared" si="3"/>
        <v>0</v>
      </c>
      <c r="H32" s="52"/>
      <c r="I32" s="64"/>
      <c r="J32" s="64"/>
      <c r="K32" s="64"/>
      <c r="L32" s="64"/>
      <c r="M32" s="64"/>
      <c r="N32" s="64"/>
      <c r="O32" s="64"/>
    </row>
    <row r="33" spans="1:15" ht="16.05" customHeight="1">
      <c r="A33" s="5"/>
      <c r="B33" s="21" t="s">
        <v>78</v>
      </c>
      <c r="C33" s="187">
        <f t="shared" ref="C33:F33" si="4">IF(C32=0,"",AVERAGE(C9:C28))</f>
        <v>2.15</v>
      </c>
      <c r="D33" s="187">
        <f t="shared" si="4"/>
        <v>1.7</v>
      </c>
      <c r="E33" s="187">
        <f t="shared" si="4"/>
        <v>1.45</v>
      </c>
      <c r="F33" s="187">
        <f t="shared" si="4"/>
        <v>3.3</v>
      </c>
      <c r="G33" s="187" t="str">
        <f>IF(G32=0,"",AVERAGE(G9:G28))</f>
        <v/>
      </c>
      <c r="H33" s="52"/>
      <c r="I33" s="64"/>
      <c r="J33" s="64"/>
      <c r="K33" s="64"/>
      <c r="L33" s="64"/>
      <c r="M33" s="64"/>
      <c r="N33" s="64"/>
      <c r="O33" s="64"/>
    </row>
    <row r="34" spans="1:15" ht="16.05" customHeight="1">
      <c r="A34" s="5"/>
      <c r="B34" s="21" t="s">
        <v>39</v>
      </c>
      <c r="C34" s="186">
        <f t="shared" ref="C34:F34" si="5">IF(C32=0,"",STDEV(C9:C28))</f>
        <v>1.1821033884786183</v>
      </c>
      <c r="D34" s="186">
        <f t="shared" si="5"/>
        <v>0.92338051687663869</v>
      </c>
      <c r="E34" s="186">
        <f t="shared" si="5"/>
        <v>0.998683343734455</v>
      </c>
      <c r="F34" s="186">
        <f t="shared" si="5"/>
        <v>1.5252264715358448</v>
      </c>
      <c r="G34" s="186" t="str">
        <f>IF(G32=0,"",STDEV(G9:G28))</f>
        <v/>
      </c>
      <c r="H34" s="52"/>
      <c r="I34" s="64"/>
      <c r="J34" s="64"/>
      <c r="K34" s="64"/>
      <c r="L34" s="64"/>
      <c r="M34" s="64"/>
      <c r="N34" s="64"/>
      <c r="O34" s="64"/>
    </row>
    <row r="35" spans="1:15" ht="16.05" customHeight="1">
      <c r="A35" s="5"/>
      <c r="B35" s="21" t="s">
        <v>79</v>
      </c>
      <c r="C35" s="188"/>
      <c r="D35" s="189"/>
      <c r="E35" s="186"/>
      <c r="F35" s="184" t="s">
        <v>75</v>
      </c>
      <c r="G35" s="188"/>
      <c r="H35" s="2"/>
      <c r="I35" s="2"/>
      <c r="J35" s="2"/>
      <c r="K35" s="13"/>
      <c r="L35" s="2"/>
      <c r="M35" s="2"/>
      <c r="N35" s="2"/>
      <c r="O35" s="2"/>
    </row>
    <row r="36" spans="1:15" ht="4.95" customHeight="1">
      <c r="A36" s="5"/>
      <c r="B36" s="6"/>
      <c r="C36" s="6"/>
      <c r="D36" s="6"/>
      <c r="E36" s="6"/>
      <c r="F36" s="6"/>
      <c r="G36" s="6"/>
      <c r="H36" s="2"/>
      <c r="I36" s="2"/>
      <c r="J36" s="2"/>
      <c r="K36" s="2"/>
      <c r="L36" s="2"/>
      <c r="M36" s="2"/>
      <c r="N36" s="2"/>
      <c r="O36" s="2"/>
    </row>
    <row r="37" spans="1:15" ht="13.95" customHeight="1">
      <c r="A37" s="5"/>
      <c r="B37" s="21" t="s">
        <v>164</v>
      </c>
      <c r="C37" s="190">
        <f>IF(C32=0,"",(C32-$E4)/$F4)</f>
        <v>-1.0340909090909092</v>
      </c>
      <c r="D37" s="190">
        <f t="shared" ref="D37:G37" si="6">IF(D32=0,"",(D32-$E4)/$F4)</f>
        <v>-1.5454545454545454</v>
      </c>
      <c r="E37" s="190">
        <f t="shared" si="6"/>
        <v>-1.8295454545454546</v>
      </c>
      <c r="F37" s="190">
        <f t="shared" si="6"/>
        <v>0.27272727272727254</v>
      </c>
      <c r="G37" s="190" t="str">
        <f t="shared" si="6"/>
        <v/>
      </c>
      <c r="H37" s="2"/>
      <c r="I37" s="2"/>
      <c r="J37" s="2"/>
      <c r="K37" s="2"/>
      <c r="L37" s="2"/>
      <c r="M37" s="2"/>
      <c r="N37" s="2"/>
      <c r="O37" s="2"/>
    </row>
    <row r="38" spans="1:15">
      <c r="A38" s="5"/>
      <c r="B38" s="2"/>
      <c r="C38" s="28" t="s">
        <v>103</v>
      </c>
      <c r="E38" s="2"/>
      <c r="F38" s="2"/>
      <c r="G38" s="2"/>
      <c r="H38" s="2"/>
      <c r="I38" s="2"/>
      <c r="J38" s="2"/>
      <c r="K38" s="2"/>
      <c r="L38" s="2"/>
      <c r="M38" s="2"/>
      <c r="N38" s="2"/>
      <c r="O38" s="2"/>
    </row>
    <row r="39" spans="1:15">
      <c r="A39" s="5"/>
      <c r="B39" s="2"/>
      <c r="D39" s="2"/>
      <c r="E39" s="2"/>
      <c r="F39" s="2"/>
      <c r="G39" s="2"/>
      <c r="H39" s="2"/>
      <c r="I39" s="2"/>
      <c r="J39" s="2"/>
      <c r="K39" s="2"/>
      <c r="L39" s="2"/>
      <c r="M39" s="2"/>
      <c r="N39" s="2"/>
      <c r="O39" s="2"/>
    </row>
    <row r="40" spans="1:15">
      <c r="A40" s="5"/>
      <c r="B40" s="2"/>
      <c r="C40" s="2"/>
      <c r="D40" s="2"/>
      <c r="E40" s="2"/>
      <c r="F40" s="2"/>
      <c r="G40" s="2"/>
      <c r="H40" s="2"/>
      <c r="I40" s="2"/>
      <c r="J40" s="2"/>
      <c r="K40" s="2"/>
      <c r="L40" s="2"/>
      <c r="M40" s="2"/>
      <c r="N40" s="2"/>
      <c r="O40" s="2"/>
    </row>
    <row r="41" spans="1:15">
      <c r="A41" s="5"/>
      <c r="B41" s="2"/>
      <c r="C41" s="2"/>
      <c r="D41" s="2"/>
      <c r="E41" s="2"/>
      <c r="F41" s="2"/>
      <c r="G41" s="2"/>
      <c r="H41" s="2"/>
      <c r="I41" s="2"/>
      <c r="J41" s="2"/>
      <c r="K41" s="2"/>
      <c r="L41" s="2"/>
      <c r="M41" s="2"/>
      <c r="N41" s="2"/>
      <c r="O41" s="2"/>
    </row>
    <row r="42" spans="1:15">
      <c r="A42" s="5"/>
      <c r="B42" s="2"/>
      <c r="C42" s="2"/>
      <c r="D42" s="2"/>
      <c r="E42" s="2"/>
      <c r="F42" s="2"/>
      <c r="G42" s="2"/>
      <c r="H42" s="2"/>
      <c r="I42" s="2"/>
      <c r="J42" s="2"/>
      <c r="K42" s="2"/>
      <c r="L42" s="2"/>
      <c r="M42" s="2"/>
      <c r="N42" s="2"/>
      <c r="O42" s="2"/>
    </row>
    <row r="43" spans="1:15">
      <c r="A43" s="5"/>
      <c r="B43" s="2"/>
      <c r="C43" s="2"/>
      <c r="D43" s="2"/>
      <c r="E43" s="2"/>
      <c r="F43" s="2"/>
      <c r="G43" s="2"/>
      <c r="H43" s="2"/>
      <c r="I43" s="2"/>
      <c r="J43" s="2"/>
      <c r="K43" s="2"/>
      <c r="L43" s="2"/>
      <c r="M43" s="2"/>
      <c r="N43" s="2"/>
      <c r="O43" s="2"/>
    </row>
    <row r="44" spans="1:15">
      <c r="A44" s="5"/>
      <c r="D44" s="2"/>
      <c r="E44" s="2"/>
      <c r="F44" s="2"/>
      <c r="G44" s="84"/>
      <c r="H44" s="2"/>
      <c r="I44" s="2"/>
      <c r="J44" s="4"/>
      <c r="K44" s="2"/>
      <c r="L44" s="2"/>
      <c r="M44" s="2"/>
      <c r="N44" s="2"/>
      <c r="O44" s="2"/>
    </row>
    <row r="45" spans="1:15">
      <c r="A45" s="5"/>
      <c r="B45" s="2"/>
      <c r="C45" s="2"/>
      <c r="D45" s="2"/>
      <c r="E45" s="2"/>
      <c r="F45" s="2"/>
      <c r="G45" s="2"/>
      <c r="H45" s="2"/>
      <c r="I45" s="2"/>
      <c r="J45" s="2"/>
      <c r="K45" s="2"/>
      <c r="L45" s="2"/>
      <c r="M45" s="2"/>
      <c r="N45" s="2"/>
      <c r="O45" s="2"/>
    </row>
    <row r="46" spans="1:15">
      <c r="A46" s="5"/>
      <c r="B46" s="2"/>
      <c r="C46" s="2"/>
      <c r="D46" s="2"/>
      <c r="E46" s="2"/>
      <c r="F46" s="2"/>
      <c r="G46" s="2"/>
      <c r="H46" s="2"/>
      <c r="I46" s="2"/>
      <c r="J46" s="2"/>
      <c r="K46" s="2"/>
      <c r="L46" s="2"/>
      <c r="M46" s="2"/>
      <c r="N46" s="2"/>
      <c r="O46" s="2"/>
    </row>
    <row r="47" spans="1:15">
      <c r="A47" s="5"/>
      <c r="B47" s="2"/>
      <c r="C47" s="2"/>
      <c r="D47" s="2"/>
      <c r="E47" s="2"/>
      <c r="F47" s="2"/>
      <c r="G47" s="2"/>
      <c r="H47" s="2"/>
      <c r="I47" s="2"/>
      <c r="J47" s="2"/>
      <c r="K47" s="2"/>
      <c r="L47" s="2"/>
      <c r="M47" s="2"/>
      <c r="N47" s="2"/>
      <c r="O47" s="2"/>
    </row>
    <row r="48" spans="1:15">
      <c r="A48" s="5"/>
      <c r="B48" s="2"/>
      <c r="C48" s="2"/>
      <c r="D48" s="2"/>
      <c r="E48" s="2"/>
      <c r="F48" s="2"/>
      <c r="G48" s="2"/>
      <c r="H48" s="2"/>
      <c r="I48" s="2"/>
      <c r="J48" s="2"/>
      <c r="K48" s="2"/>
      <c r="L48" s="2"/>
      <c r="M48" s="2"/>
      <c r="N48" s="2"/>
      <c r="O48" s="2"/>
    </row>
    <row r="49" spans="1:15">
      <c r="A49" s="5"/>
      <c r="B49" s="2"/>
      <c r="C49" s="2"/>
      <c r="D49" s="2"/>
      <c r="E49" s="2"/>
      <c r="F49" s="2"/>
      <c r="G49" s="2"/>
      <c r="H49" s="2"/>
      <c r="I49" s="2"/>
      <c r="J49" s="2"/>
      <c r="K49" s="2"/>
      <c r="L49" s="2"/>
      <c r="M49" s="2"/>
      <c r="N49" s="2"/>
      <c r="O49" s="2"/>
    </row>
    <row r="50" spans="1:15">
      <c r="A50" s="5"/>
      <c r="B50" s="2"/>
      <c r="C50" s="2"/>
      <c r="D50" s="2"/>
      <c r="E50" s="2"/>
      <c r="F50" s="2"/>
      <c r="G50" s="2"/>
      <c r="H50" s="2"/>
      <c r="I50" s="2"/>
      <c r="J50" s="2"/>
      <c r="K50" s="2"/>
      <c r="L50" s="2"/>
      <c r="M50" s="2"/>
      <c r="N50" s="2"/>
      <c r="O50" s="2"/>
    </row>
    <row r="51" spans="1:15">
      <c r="A51" s="5"/>
      <c r="B51" s="2"/>
      <c r="C51" s="2"/>
      <c r="D51" s="2"/>
      <c r="E51" s="2"/>
      <c r="F51" s="2"/>
      <c r="G51" s="2"/>
      <c r="H51" s="2"/>
      <c r="I51" s="2"/>
      <c r="J51" s="2"/>
      <c r="K51" s="2"/>
      <c r="L51" s="2"/>
      <c r="M51" s="2"/>
      <c r="N51" s="2"/>
      <c r="O51" s="2"/>
    </row>
    <row r="52" spans="1:15">
      <c r="A52" s="5"/>
      <c r="B52" s="2"/>
      <c r="C52" s="2"/>
      <c r="D52" s="2"/>
      <c r="E52" s="2"/>
      <c r="F52" s="2"/>
      <c r="G52" s="2"/>
      <c r="H52" s="2"/>
      <c r="I52" s="2"/>
      <c r="J52" s="2"/>
      <c r="K52" s="2"/>
      <c r="L52" s="2"/>
      <c r="M52" s="2"/>
      <c r="N52" s="2"/>
      <c r="O52" s="2"/>
    </row>
    <row r="53" spans="1:15">
      <c r="A53" s="5"/>
      <c r="B53" s="2"/>
      <c r="C53" s="2"/>
      <c r="D53" s="2"/>
      <c r="E53" s="2"/>
      <c r="F53" s="2"/>
      <c r="G53" s="2"/>
      <c r="H53" s="2"/>
      <c r="I53" s="2"/>
      <c r="J53" s="2"/>
      <c r="K53" s="2"/>
      <c r="L53" s="2"/>
      <c r="M53" s="2"/>
      <c r="N53" s="2"/>
      <c r="O53" s="2"/>
    </row>
    <row r="54" spans="1:15">
      <c r="A54" s="5"/>
      <c r="B54" s="2"/>
      <c r="C54" s="2"/>
      <c r="D54" s="2"/>
      <c r="E54" s="2"/>
      <c r="F54" s="2"/>
      <c r="G54" s="2"/>
      <c r="H54" s="2"/>
      <c r="I54" s="2"/>
      <c r="J54" s="2"/>
      <c r="K54" s="2"/>
      <c r="L54" s="2"/>
      <c r="M54" s="2"/>
      <c r="N54" s="2"/>
      <c r="O54" s="2"/>
    </row>
    <row r="55" spans="1:15">
      <c r="A55" s="5"/>
      <c r="B55" s="2"/>
      <c r="C55" s="2"/>
      <c r="D55" s="2"/>
      <c r="E55" s="2"/>
      <c r="F55" s="2"/>
      <c r="G55" s="2"/>
      <c r="H55" s="2"/>
      <c r="I55" s="2"/>
      <c r="J55" s="2"/>
      <c r="K55" s="2"/>
      <c r="L55" s="2"/>
      <c r="M55" s="2"/>
      <c r="N55" s="2"/>
      <c r="O55" s="2"/>
    </row>
    <row r="56" spans="1:15">
      <c r="A56" s="5"/>
      <c r="B56" s="2"/>
      <c r="C56" s="2"/>
      <c r="D56" s="2"/>
      <c r="E56" s="2"/>
      <c r="F56" s="2"/>
      <c r="G56" s="2"/>
      <c r="H56" s="2"/>
      <c r="I56" s="2"/>
      <c r="J56" s="2"/>
      <c r="K56" s="2"/>
      <c r="L56" s="2"/>
      <c r="M56" s="2"/>
      <c r="N56" s="2"/>
      <c r="O56" s="2"/>
    </row>
    <row r="57" spans="1:15">
      <c r="A57" s="5"/>
      <c r="B57" s="2"/>
      <c r="C57" s="2"/>
      <c r="D57" s="2"/>
      <c r="E57" s="2"/>
      <c r="F57" s="2"/>
      <c r="G57" s="2"/>
      <c r="H57" s="2"/>
      <c r="I57" s="2"/>
      <c r="J57" s="2"/>
      <c r="K57" s="2"/>
      <c r="L57" s="2"/>
      <c r="M57" s="2"/>
      <c r="N57" s="2"/>
      <c r="O57" s="2"/>
    </row>
    <row r="58" spans="1:15">
      <c r="A58" s="5"/>
      <c r="B58" s="2"/>
      <c r="C58" s="2"/>
      <c r="D58" s="2"/>
      <c r="E58" s="2"/>
      <c r="F58" s="2"/>
      <c r="G58" s="2"/>
      <c r="H58" s="2"/>
      <c r="I58" s="2"/>
      <c r="J58" s="2"/>
      <c r="K58" s="2"/>
      <c r="L58" s="2"/>
      <c r="M58" s="2"/>
      <c r="N58" s="2"/>
      <c r="O58" s="2"/>
    </row>
    <row r="59" spans="1:15">
      <c r="A59" s="5"/>
      <c r="B59" s="2"/>
      <c r="C59" s="2"/>
      <c r="D59" s="2"/>
      <c r="E59" s="2"/>
      <c r="F59" s="2"/>
      <c r="G59" s="2"/>
      <c r="H59" s="2"/>
      <c r="I59" s="2"/>
      <c r="J59" s="2"/>
      <c r="K59" s="2"/>
      <c r="L59" s="2"/>
      <c r="M59" s="2"/>
      <c r="N59" s="2"/>
      <c r="O59" s="2"/>
    </row>
    <row r="60" spans="1:15">
      <c r="A60" s="5"/>
      <c r="B60" s="2"/>
      <c r="C60" s="2"/>
      <c r="D60" s="2"/>
      <c r="E60" s="2"/>
      <c r="F60" s="2"/>
      <c r="G60" s="2"/>
      <c r="H60" s="2"/>
      <c r="I60" s="2"/>
      <c r="J60" s="2"/>
      <c r="K60" s="2"/>
      <c r="L60" s="2"/>
      <c r="M60" s="2"/>
      <c r="N60" s="2"/>
      <c r="O60" s="2"/>
    </row>
    <row r="61" spans="1:15">
      <c r="A61" s="5"/>
      <c r="B61" s="2"/>
      <c r="C61" s="2"/>
      <c r="D61" s="2"/>
      <c r="E61" s="2"/>
      <c r="F61" s="2"/>
      <c r="G61" s="2"/>
      <c r="H61" s="2"/>
      <c r="I61" s="2"/>
      <c r="J61" s="2"/>
      <c r="K61" s="2"/>
      <c r="L61" s="2"/>
      <c r="M61" s="2"/>
      <c r="N61" s="2"/>
      <c r="O61" s="2"/>
    </row>
    <row r="62" spans="1:15">
      <c r="A62" s="5"/>
      <c r="B62" s="2"/>
      <c r="C62" s="2"/>
      <c r="D62" s="2"/>
      <c r="E62" s="2"/>
      <c r="F62" s="2"/>
      <c r="G62" s="2"/>
      <c r="H62" s="2"/>
      <c r="I62" s="2"/>
      <c r="J62" s="2"/>
      <c r="K62" s="2"/>
      <c r="L62" s="2"/>
      <c r="M62" s="2"/>
      <c r="N62" s="2"/>
      <c r="O62" s="2"/>
    </row>
    <row r="63" spans="1:15">
      <c r="A63" s="5"/>
      <c r="B63" s="2"/>
      <c r="C63" s="2"/>
      <c r="D63" s="2"/>
      <c r="E63" s="2"/>
      <c r="F63" s="2"/>
      <c r="G63" s="2"/>
      <c r="H63" s="2"/>
      <c r="I63" s="2"/>
      <c r="J63" s="2"/>
      <c r="K63" s="2"/>
      <c r="L63" s="2"/>
      <c r="M63" s="2"/>
      <c r="N63" s="2"/>
      <c r="O63" s="2"/>
    </row>
    <row r="64" spans="1:15">
      <c r="A64" s="5"/>
      <c r="B64" s="2"/>
      <c r="C64" s="2"/>
      <c r="D64" s="2"/>
      <c r="E64" s="2"/>
      <c r="F64" s="2"/>
      <c r="G64" s="2"/>
      <c r="H64" s="2"/>
      <c r="I64" s="2"/>
      <c r="J64" s="2"/>
      <c r="K64" s="2"/>
      <c r="L64" s="2"/>
      <c r="M64" s="2"/>
      <c r="N64" s="2"/>
      <c r="O64" s="2"/>
    </row>
    <row r="65" spans="1:15">
      <c r="A65" s="5"/>
      <c r="B65" s="2"/>
      <c r="C65" s="2"/>
      <c r="D65" s="2"/>
      <c r="E65" s="2"/>
      <c r="F65" s="2"/>
      <c r="G65" s="2"/>
      <c r="H65" s="2"/>
      <c r="I65" s="2"/>
      <c r="J65" s="2"/>
      <c r="K65" s="2"/>
      <c r="L65" s="2"/>
      <c r="M65" s="2"/>
      <c r="N65" s="2"/>
      <c r="O65" s="2"/>
    </row>
    <row r="66" spans="1:15">
      <c r="A66" s="5"/>
      <c r="B66" s="2"/>
      <c r="C66" s="2"/>
      <c r="D66" s="2"/>
      <c r="E66" s="2"/>
      <c r="F66" s="2"/>
      <c r="G66" s="2"/>
      <c r="H66" s="2"/>
      <c r="I66" s="2"/>
      <c r="J66" s="2"/>
      <c r="K66" s="2"/>
      <c r="L66" s="2"/>
      <c r="M66" s="2"/>
      <c r="N66" s="2"/>
      <c r="O66" s="2"/>
    </row>
    <row r="67" spans="1:15">
      <c r="A67" s="5"/>
      <c r="B67" s="2"/>
      <c r="C67" s="2"/>
      <c r="D67" s="2"/>
      <c r="E67" s="2"/>
      <c r="F67" s="2"/>
      <c r="G67" s="2"/>
      <c r="H67" s="2"/>
      <c r="I67" s="2"/>
      <c r="J67" s="2"/>
      <c r="K67" s="2"/>
      <c r="L67" s="2"/>
      <c r="M67" s="2"/>
      <c r="N67" s="2"/>
      <c r="O67" s="2"/>
    </row>
    <row r="68" spans="1:15">
      <c r="A68" s="5"/>
      <c r="B68" s="2"/>
      <c r="C68" s="2"/>
      <c r="D68" s="2"/>
      <c r="E68" s="2"/>
      <c r="F68" s="2"/>
      <c r="G68" s="2"/>
      <c r="H68" s="2"/>
      <c r="I68" s="2"/>
      <c r="J68" s="2"/>
      <c r="K68" s="2"/>
      <c r="L68" s="2"/>
      <c r="M68" s="2"/>
      <c r="N68" s="2"/>
      <c r="O68" s="2"/>
    </row>
    <row r="69" spans="1:15">
      <c r="A69" s="5"/>
      <c r="B69" s="2"/>
      <c r="C69" s="2"/>
      <c r="D69" s="2"/>
      <c r="E69" s="2"/>
      <c r="F69" s="2"/>
      <c r="G69" s="2"/>
      <c r="H69" s="2"/>
      <c r="I69" s="2"/>
      <c r="J69" s="2"/>
      <c r="K69" s="2"/>
      <c r="L69" s="2"/>
      <c r="M69" s="2"/>
      <c r="N69" s="2"/>
      <c r="O69" s="2"/>
    </row>
    <row r="70" spans="1:15">
      <c r="A70" s="5"/>
      <c r="B70" s="2"/>
      <c r="C70" s="2"/>
      <c r="D70" s="2"/>
      <c r="E70" s="2"/>
      <c r="F70" s="2"/>
      <c r="G70" s="2"/>
      <c r="H70" s="2"/>
      <c r="I70" s="2"/>
      <c r="J70" s="2"/>
      <c r="K70" s="2"/>
      <c r="L70" s="2"/>
      <c r="M70" s="2"/>
      <c r="N70" s="2"/>
      <c r="O70" s="2"/>
    </row>
    <row r="71" spans="1:15">
      <c r="A71" s="5"/>
      <c r="B71" s="2"/>
      <c r="C71" s="2"/>
      <c r="D71" s="2"/>
      <c r="E71" s="2"/>
      <c r="F71" s="2"/>
      <c r="G71" s="2"/>
      <c r="H71" s="2"/>
      <c r="I71" s="2"/>
      <c r="J71" s="2"/>
      <c r="K71" s="2"/>
      <c r="L71" s="2"/>
      <c r="M71" s="2"/>
      <c r="N71" s="2"/>
      <c r="O71" s="2"/>
    </row>
    <row r="72" spans="1:15">
      <c r="A72" s="5"/>
      <c r="B72" s="2"/>
      <c r="C72" s="2"/>
      <c r="D72" s="2"/>
      <c r="E72" s="2"/>
      <c r="F72" s="2"/>
      <c r="G72" s="2"/>
      <c r="H72" s="2"/>
      <c r="I72" s="2"/>
      <c r="J72" s="2"/>
      <c r="K72" s="2"/>
      <c r="L72" s="2"/>
      <c r="M72" s="2"/>
      <c r="N72" s="2"/>
      <c r="O72" s="2"/>
    </row>
    <row r="73" spans="1:15">
      <c r="A73" s="5"/>
      <c r="B73" s="2"/>
      <c r="C73" s="2"/>
      <c r="D73" s="2"/>
      <c r="E73" s="2"/>
      <c r="F73" s="2"/>
      <c r="G73" s="2"/>
      <c r="H73" s="2"/>
      <c r="I73" s="2"/>
      <c r="J73" s="2"/>
      <c r="K73" s="2"/>
      <c r="L73" s="2"/>
      <c r="M73" s="2"/>
      <c r="N73" s="2"/>
      <c r="O73" s="2"/>
    </row>
    <row r="74" spans="1:15">
      <c r="A74" s="5"/>
      <c r="B74" s="2"/>
      <c r="C74" s="2"/>
      <c r="D74" s="2"/>
      <c r="E74" s="2"/>
      <c r="F74" s="2"/>
      <c r="G74" s="2"/>
      <c r="H74" s="2"/>
      <c r="I74" s="2"/>
      <c r="J74" s="2"/>
      <c r="K74" s="2"/>
      <c r="L74" s="2"/>
      <c r="M74" s="2"/>
      <c r="N74" s="2"/>
      <c r="O74" s="2"/>
    </row>
    <row r="75" spans="1:15">
      <c r="A75" s="5"/>
      <c r="B75" s="2"/>
      <c r="C75" s="2"/>
      <c r="D75" s="2"/>
      <c r="E75" s="2"/>
      <c r="F75" s="2"/>
      <c r="G75" s="2"/>
      <c r="H75" s="2"/>
      <c r="I75" s="2"/>
      <c r="J75" s="2"/>
      <c r="K75" s="2"/>
      <c r="L75" s="2"/>
      <c r="M75" s="2"/>
      <c r="N75" s="2"/>
      <c r="O75" s="2"/>
    </row>
    <row r="76" spans="1:15">
      <c r="A76" s="5"/>
      <c r="B76" s="2"/>
      <c r="C76" s="2"/>
      <c r="D76" s="2"/>
      <c r="E76" s="2"/>
      <c r="F76" s="2"/>
      <c r="G76" s="2"/>
      <c r="H76" s="2"/>
      <c r="I76" s="2"/>
      <c r="J76" s="2"/>
      <c r="K76" s="2"/>
      <c r="L76" s="2"/>
      <c r="M76" s="2"/>
      <c r="N76" s="2"/>
      <c r="O76" s="2"/>
    </row>
    <row r="77" spans="1:15">
      <c r="A77" s="5"/>
      <c r="B77" s="2"/>
      <c r="C77" s="2"/>
      <c r="D77" s="2"/>
      <c r="E77" s="2"/>
      <c r="F77" s="2"/>
      <c r="G77" s="2"/>
      <c r="H77" s="2"/>
      <c r="I77" s="2"/>
      <c r="J77" s="2"/>
      <c r="K77" s="2"/>
      <c r="L77" s="2"/>
      <c r="M77" s="2"/>
      <c r="N77" s="2"/>
      <c r="O77" s="2"/>
    </row>
    <row r="78" spans="1:15">
      <c r="A78" s="5"/>
      <c r="B78" s="2"/>
      <c r="C78" s="2"/>
      <c r="D78" s="2"/>
      <c r="E78" s="2"/>
      <c r="F78" s="2"/>
      <c r="G78" s="2"/>
      <c r="H78" s="2"/>
      <c r="I78" s="2"/>
      <c r="J78" s="2"/>
      <c r="K78" s="2"/>
      <c r="L78" s="2"/>
      <c r="M78" s="2"/>
      <c r="N78" s="2"/>
      <c r="O78" s="2"/>
    </row>
    <row r="79" spans="1:15">
      <c r="A79" s="5"/>
      <c r="B79" s="2"/>
      <c r="C79" s="2"/>
      <c r="D79" s="2"/>
      <c r="E79" s="2"/>
      <c r="F79" s="2"/>
      <c r="G79" s="2"/>
      <c r="H79" s="2"/>
      <c r="I79" s="2"/>
      <c r="J79" s="2"/>
      <c r="K79" s="2"/>
      <c r="L79" s="2"/>
      <c r="M79" s="2"/>
      <c r="N79" s="2"/>
      <c r="O79" s="2"/>
    </row>
    <row r="80" spans="1:15">
      <c r="A80" s="5"/>
      <c r="B80" s="2"/>
      <c r="C80" s="2"/>
      <c r="D80" s="2"/>
      <c r="E80" s="2"/>
      <c r="F80" s="2"/>
      <c r="G80" s="2"/>
      <c r="H80" s="2"/>
      <c r="I80" s="2"/>
      <c r="J80" s="2"/>
      <c r="K80" s="2"/>
      <c r="L80" s="2"/>
      <c r="M80" s="2"/>
      <c r="N80" s="2"/>
      <c r="O80" s="2"/>
    </row>
    <row r="81" spans="1:15">
      <c r="A81" s="5"/>
      <c r="B81" s="2"/>
      <c r="C81" s="2"/>
      <c r="D81" s="2"/>
      <c r="E81" s="2"/>
      <c r="F81" s="2"/>
      <c r="G81" s="2"/>
      <c r="H81" s="2"/>
      <c r="I81" s="2"/>
      <c r="J81" s="2"/>
      <c r="K81" s="2"/>
      <c r="L81" s="2"/>
      <c r="M81" s="2"/>
      <c r="N81" s="2"/>
      <c r="O81" s="2"/>
    </row>
    <row r="82" spans="1:15">
      <c r="A82" s="5"/>
      <c r="B82" s="2"/>
      <c r="C82" s="2"/>
      <c r="D82" s="2"/>
      <c r="E82" s="2"/>
      <c r="F82" s="2"/>
      <c r="G82" s="2"/>
      <c r="H82" s="2"/>
      <c r="I82" s="2"/>
      <c r="J82" s="2"/>
      <c r="K82" s="2"/>
      <c r="L82" s="2"/>
      <c r="M82" s="2"/>
      <c r="N82" s="2"/>
      <c r="O82" s="2"/>
    </row>
    <row r="83" spans="1:15">
      <c r="A83" s="5"/>
      <c r="B83" s="2"/>
      <c r="C83" s="2"/>
      <c r="D83" s="2"/>
      <c r="E83" s="2"/>
      <c r="F83" s="2"/>
      <c r="G83" s="2"/>
      <c r="H83" s="2"/>
      <c r="I83" s="2"/>
      <c r="J83" s="2"/>
      <c r="K83" s="2"/>
      <c r="L83" s="2"/>
      <c r="M83" s="2"/>
      <c r="N83" s="2"/>
      <c r="O83" s="2"/>
    </row>
    <row r="84" spans="1:15">
      <c r="A84" s="5"/>
      <c r="B84" s="2"/>
      <c r="C84" s="2"/>
      <c r="D84" s="2"/>
      <c r="E84" s="2"/>
      <c r="F84" s="2"/>
      <c r="G84" s="2"/>
      <c r="H84" s="2"/>
      <c r="I84" s="2"/>
      <c r="J84" s="2"/>
      <c r="K84" s="2"/>
      <c r="L84" s="2"/>
      <c r="M84" s="2"/>
      <c r="N84" s="2"/>
      <c r="O84" s="2"/>
    </row>
    <row r="85" spans="1:15">
      <c r="A85" s="5"/>
      <c r="B85" s="2"/>
      <c r="C85" s="2"/>
      <c r="D85" s="2"/>
      <c r="E85" s="2"/>
      <c r="F85" s="2"/>
      <c r="G85" s="2"/>
      <c r="H85" s="2"/>
      <c r="I85" s="2"/>
      <c r="J85" s="2"/>
      <c r="K85" s="2"/>
      <c r="L85" s="2"/>
      <c r="M85" s="2"/>
      <c r="N85" s="2"/>
      <c r="O85" s="2"/>
    </row>
    <row r="86" spans="1:15">
      <c r="A86" s="5"/>
      <c r="B86" s="2"/>
      <c r="C86" s="2"/>
      <c r="D86" s="2"/>
      <c r="E86" s="2"/>
      <c r="F86" s="2"/>
      <c r="G86" s="2"/>
      <c r="H86" s="2"/>
      <c r="I86" s="2"/>
      <c r="J86" s="2"/>
      <c r="K86" s="2"/>
      <c r="L86" s="2"/>
      <c r="M86" s="2"/>
      <c r="N86" s="2"/>
      <c r="O86" s="2"/>
    </row>
    <row r="87" spans="1:15">
      <c r="A87" s="5"/>
      <c r="B87" s="2"/>
      <c r="C87" s="2"/>
      <c r="D87" s="2"/>
      <c r="E87" s="2"/>
      <c r="F87" s="2"/>
      <c r="G87" s="2"/>
      <c r="H87" s="2"/>
      <c r="I87" s="2"/>
      <c r="J87" s="2"/>
      <c r="K87" s="2"/>
      <c r="L87" s="2"/>
      <c r="M87" s="2"/>
      <c r="N87" s="2"/>
      <c r="O87" s="2"/>
    </row>
    <row r="88" spans="1:15">
      <c r="A88" s="5"/>
      <c r="B88" s="2"/>
      <c r="C88" s="2"/>
      <c r="D88" s="2"/>
      <c r="E88" s="2"/>
      <c r="F88" s="2"/>
      <c r="G88" s="2"/>
      <c r="H88" s="2"/>
      <c r="I88" s="2"/>
      <c r="J88" s="2"/>
      <c r="K88" s="2"/>
      <c r="L88" s="2"/>
      <c r="M88" s="2"/>
      <c r="N88" s="2"/>
      <c r="O88" s="2"/>
    </row>
    <row r="89" spans="1:15">
      <c r="A89" s="5"/>
      <c r="B89" s="2"/>
      <c r="C89" s="2"/>
      <c r="D89" s="2"/>
      <c r="E89" s="2"/>
      <c r="F89" s="2"/>
      <c r="G89" s="2"/>
      <c r="H89" s="2"/>
      <c r="I89" s="2"/>
      <c r="J89" s="2"/>
      <c r="K89" s="2"/>
      <c r="L89" s="2"/>
      <c r="M89" s="2"/>
      <c r="N89" s="2"/>
      <c r="O89" s="2"/>
    </row>
    <row r="90" spans="1:15">
      <c r="A90" s="5"/>
      <c r="B90" s="2"/>
      <c r="C90" s="2"/>
      <c r="D90" s="2"/>
      <c r="E90" s="2"/>
      <c r="F90" s="2"/>
      <c r="G90" s="2"/>
      <c r="H90" s="2"/>
      <c r="I90" s="2"/>
      <c r="J90" s="2"/>
      <c r="K90" s="2"/>
      <c r="L90" s="2"/>
      <c r="M90" s="2"/>
      <c r="N90" s="2"/>
      <c r="O90" s="2"/>
    </row>
    <row r="91" spans="1:15">
      <c r="A91" s="5"/>
      <c r="B91" s="2"/>
      <c r="C91" s="2"/>
      <c r="D91" s="2"/>
      <c r="E91" s="2"/>
      <c r="F91" s="2"/>
      <c r="G91" s="2"/>
      <c r="H91" s="2"/>
      <c r="I91" s="2"/>
      <c r="J91" s="2"/>
      <c r="K91" s="2"/>
      <c r="L91" s="2"/>
      <c r="M91" s="2"/>
      <c r="N91" s="2"/>
      <c r="O91" s="2"/>
    </row>
    <row r="92" spans="1:15">
      <c r="A92" s="5"/>
      <c r="B92" s="2"/>
      <c r="C92" s="2"/>
      <c r="D92" s="2"/>
      <c r="E92" s="2"/>
      <c r="F92" s="2"/>
      <c r="G92" s="2"/>
      <c r="H92" s="2"/>
      <c r="I92" s="2"/>
      <c r="J92" s="2"/>
      <c r="K92" s="2"/>
      <c r="L92" s="2"/>
      <c r="M92" s="2"/>
      <c r="N92" s="2"/>
      <c r="O92" s="2"/>
    </row>
    <row r="93" spans="1:15">
      <c r="A93" s="5"/>
      <c r="B93" s="2"/>
      <c r="C93" s="2"/>
      <c r="D93" s="2"/>
      <c r="E93" s="2"/>
      <c r="F93" s="2"/>
      <c r="G93" s="2"/>
      <c r="H93" s="2"/>
      <c r="I93" s="2"/>
      <c r="J93" s="2"/>
      <c r="K93" s="2"/>
      <c r="L93" s="2"/>
      <c r="M93" s="2"/>
      <c r="N93" s="2"/>
      <c r="O93" s="2"/>
    </row>
    <row r="94" spans="1:15">
      <c r="A94" s="5"/>
      <c r="B94" s="2"/>
      <c r="C94" s="2"/>
      <c r="D94" s="2"/>
      <c r="E94" s="2"/>
      <c r="F94" s="2"/>
      <c r="G94" s="2"/>
      <c r="H94" s="2"/>
      <c r="I94" s="2"/>
      <c r="J94" s="2"/>
      <c r="K94" s="2"/>
      <c r="L94" s="2"/>
      <c r="M94" s="2"/>
      <c r="N94" s="2"/>
      <c r="O94" s="2"/>
    </row>
    <row r="95" spans="1:15">
      <c r="A95" s="5"/>
      <c r="B95" s="2"/>
      <c r="C95" s="2"/>
      <c r="D95" s="2"/>
      <c r="E95" s="2"/>
      <c r="F95" s="2"/>
      <c r="G95" s="2"/>
      <c r="H95" s="2"/>
      <c r="I95" s="2"/>
      <c r="J95" s="2"/>
      <c r="K95" s="2"/>
      <c r="L95" s="2"/>
      <c r="M95" s="2"/>
      <c r="N95" s="2"/>
      <c r="O95" s="2"/>
    </row>
    <row r="96" spans="1:15">
      <c r="A96" s="5"/>
      <c r="B96" s="2"/>
      <c r="C96" s="2"/>
      <c r="D96" s="2"/>
      <c r="E96" s="2"/>
      <c r="F96" s="2"/>
      <c r="G96" s="2"/>
      <c r="H96" s="2"/>
      <c r="I96" s="2"/>
      <c r="J96" s="2"/>
      <c r="K96" s="2"/>
      <c r="L96" s="2"/>
      <c r="M96" s="2"/>
      <c r="N96" s="2"/>
      <c r="O96" s="2"/>
    </row>
    <row r="97" spans="1:15">
      <c r="A97" s="5"/>
      <c r="B97" s="2"/>
      <c r="C97" s="2"/>
      <c r="D97" s="2"/>
      <c r="E97" s="2"/>
      <c r="F97" s="2"/>
      <c r="G97" s="2"/>
      <c r="H97" s="2"/>
      <c r="I97" s="2"/>
      <c r="J97" s="2"/>
      <c r="K97" s="2"/>
      <c r="L97" s="2"/>
      <c r="M97" s="2"/>
      <c r="N97" s="2"/>
      <c r="O97" s="2"/>
    </row>
  </sheetData>
  <mergeCells count="3">
    <mergeCell ref="M5:N5"/>
    <mergeCell ref="C4:D4"/>
    <mergeCell ref="C5:G5"/>
  </mergeCells>
  <phoneticPr fontId="11" type="noConversion"/>
  <conditionalFormatting sqref="C37:G37">
    <cfRule type="expression" dxfId="0" priority="1">
      <formula>C37=MAX($C$37:$G$37)</formula>
    </cfRule>
  </conditionalFormatting>
  <pageMargins left="0.25" right="0.25" top="0.75" bottom="0.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16BB95-2A00-B648-A9A1-28A9F4975EC8}">
          <x14:formula1>
            <xm:f>Norms!$A$3:$A$10</xm:f>
          </x14:formula1>
          <xm:sqref>M5:N5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FAB9-2508-1646-A42B-E86EAC9FC930}">
  <sheetPr codeName="Sheet4">
    <tabColor theme="9" tint="0.79998168889431442"/>
  </sheetPr>
  <dimension ref="A1:AH78"/>
  <sheetViews>
    <sheetView showGridLines="0" zoomScaleNormal="100" workbookViewId="0">
      <selection activeCell="F7" sqref="F7"/>
    </sheetView>
  </sheetViews>
  <sheetFormatPr defaultColWidth="8.77734375" defaultRowHeight="14.4"/>
  <cols>
    <col min="1" max="1" width="3.77734375" style="3" customWidth="1"/>
    <col min="2" max="2" width="22.6640625" customWidth="1"/>
    <col min="3" max="7" width="7.77734375" customWidth="1"/>
    <col min="9" max="9" width="8.77734375" customWidth="1"/>
    <col min="10" max="10" width="7.109375" customWidth="1"/>
    <col min="11" max="11" width="0.33203125" customWidth="1"/>
    <col min="12" max="12" width="3.77734375" customWidth="1"/>
    <col min="13" max="13" width="3.33203125" customWidth="1"/>
    <col min="14" max="14" width="0.6640625" customWidth="1"/>
    <col min="15" max="15" width="8.44140625" customWidth="1"/>
    <col min="16" max="16" width="5.33203125" customWidth="1"/>
    <col min="17" max="17" width="21" style="17" customWidth="1"/>
    <col min="18" max="18" width="7.77734375" style="17" customWidth="1"/>
    <col min="19" max="21" width="7.77734375" style="2" customWidth="1"/>
    <col min="22" max="22" width="7" style="2" customWidth="1"/>
    <col min="27" max="27" width="6.33203125" customWidth="1"/>
  </cols>
  <sheetData>
    <row r="1" spans="1:34" ht="10.050000000000001" customHeight="1">
      <c r="A1" s="5"/>
      <c r="B1" s="2"/>
      <c r="C1" s="2"/>
      <c r="D1" s="2"/>
      <c r="E1" s="2"/>
      <c r="F1" s="2"/>
      <c r="G1" s="2"/>
      <c r="H1" s="2"/>
      <c r="I1" s="2"/>
      <c r="J1" s="2"/>
      <c r="K1" s="2"/>
      <c r="L1" s="2"/>
      <c r="M1" s="2"/>
      <c r="N1" s="2"/>
      <c r="O1" s="2"/>
      <c r="P1" s="2"/>
      <c r="W1" s="2"/>
      <c r="X1" s="2"/>
      <c r="Y1" s="2"/>
      <c r="Z1" s="2"/>
      <c r="AA1" s="2"/>
      <c r="AB1" s="2"/>
      <c r="AC1" s="2"/>
      <c r="AD1" s="2"/>
      <c r="AE1" s="2"/>
    </row>
    <row r="2" spans="1:34" ht="24" customHeight="1">
      <c r="A2" s="5"/>
      <c r="B2" s="247" t="s">
        <v>125</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
      <c r="AC2" s="2"/>
      <c r="AD2" s="2"/>
      <c r="AE2" s="2"/>
    </row>
    <row r="3" spans="1:34" ht="10.95" customHeight="1">
      <c r="A3" s="5"/>
      <c r="B3" s="143"/>
      <c r="D3" s="78"/>
      <c r="E3" s="78"/>
      <c r="G3" s="78"/>
      <c r="H3" s="78"/>
      <c r="I3" s="17"/>
      <c r="J3" s="17"/>
      <c r="K3" s="17"/>
      <c r="L3" s="144"/>
      <c r="M3" s="2"/>
      <c r="N3" s="2"/>
      <c r="O3" s="2"/>
      <c r="P3" s="2"/>
      <c r="Q3" s="143"/>
      <c r="R3"/>
      <c r="S3" s="78"/>
      <c r="T3" s="78"/>
      <c r="U3"/>
      <c r="V3" s="78"/>
      <c r="W3" s="78"/>
      <c r="X3" s="17"/>
      <c r="Y3" s="17"/>
      <c r="Z3" s="17"/>
      <c r="AA3" s="144"/>
      <c r="AB3" s="2"/>
      <c r="AC3" s="2"/>
      <c r="AD3" s="2"/>
      <c r="AE3" s="2"/>
      <c r="AF3" s="2"/>
      <c r="AG3" s="2"/>
      <c r="AH3" s="2"/>
    </row>
    <row r="4" spans="1:34" ht="4.05" customHeight="1">
      <c r="A4" s="5"/>
      <c r="B4" s="2"/>
      <c r="C4" s="2"/>
      <c r="D4" s="43"/>
      <c r="E4" s="2"/>
      <c r="F4" s="15"/>
      <c r="G4" s="2"/>
      <c r="H4" s="2"/>
      <c r="I4" s="2"/>
      <c r="J4" s="2"/>
      <c r="K4" s="2"/>
      <c r="L4" s="2"/>
      <c r="M4" s="2"/>
      <c r="N4" s="2"/>
      <c r="O4" s="2"/>
      <c r="P4" s="2"/>
      <c r="Q4" s="2"/>
      <c r="R4" s="2"/>
      <c r="S4" s="43"/>
      <c r="W4" s="2"/>
      <c r="X4" s="2"/>
      <c r="Y4" s="2"/>
      <c r="Z4" s="2"/>
      <c r="AA4" s="2"/>
      <c r="AB4" s="2"/>
      <c r="AC4" s="2"/>
      <c r="AD4" s="2"/>
      <c r="AE4" s="2"/>
      <c r="AF4" s="2"/>
      <c r="AG4" s="2"/>
      <c r="AH4" s="2"/>
    </row>
    <row r="5" spans="1:34" ht="18" customHeight="1">
      <c r="A5" s="5"/>
      <c r="B5" s="27" t="s">
        <v>34</v>
      </c>
      <c r="C5" s="244" t="str">
        <f>Opening!C5</f>
        <v>John Doe</v>
      </c>
      <c r="D5" s="246"/>
      <c r="E5" s="45"/>
      <c r="F5" s="22" t="s">
        <v>96</v>
      </c>
      <c r="G5" s="250" t="str">
        <f>Opening!D20</f>
        <v>Research patient # 2</v>
      </c>
      <c r="H5" s="251"/>
      <c r="I5" s="252"/>
      <c r="J5" s="154"/>
      <c r="K5" s="15"/>
      <c r="L5" s="15"/>
      <c r="M5" s="15"/>
      <c r="N5" s="15"/>
      <c r="O5" s="15"/>
      <c r="P5" s="15"/>
      <c r="Q5" s="27" t="s">
        <v>34</v>
      </c>
      <c r="R5" s="244" t="str">
        <f>Opening!C5</f>
        <v>John Doe</v>
      </c>
      <c r="S5" s="246"/>
      <c r="T5" s="45"/>
      <c r="U5" s="261" t="s">
        <v>84</v>
      </c>
      <c r="V5" s="261"/>
      <c r="W5" s="244" t="str">
        <f>Opening!C17</f>
        <v>John Doctor MD</v>
      </c>
      <c r="X5" s="245"/>
      <c r="Y5" s="246"/>
      <c r="Z5" s="15"/>
      <c r="AA5" s="15"/>
      <c r="AB5" s="2"/>
      <c r="AC5" s="2"/>
      <c r="AD5" s="2"/>
      <c r="AE5" s="2"/>
      <c r="AF5" s="2"/>
      <c r="AG5" s="2"/>
      <c r="AH5" s="2"/>
    </row>
    <row r="6" spans="1:34" ht="18" customHeight="1">
      <c r="A6" s="5"/>
      <c r="B6" s="27" t="s">
        <v>40</v>
      </c>
      <c r="C6" s="254" t="str">
        <f>Opening!C11</f>
        <v>All outpatients</v>
      </c>
      <c r="D6" s="255"/>
      <c r="E6" s="45"/>
      <c r="G6" s="250"/>
      <c r="H6" s="251"/>
      <c r="I6" s="252"/>
      <c r="J6" s="154"/>
      <c r="K6" s="15"/>
      <c r="L6" s="15"/>
      <c r="M6" s="15"/>
      <c r="N6" s="15"/>
      <c r="O6" s="15"/>
      <c r="P6" s="15"/>
      <c r="Q6" s="27" t="s">
        <v>40</v>
      </c>
      <c r="R6" s="254" t="str">
        <f>Opening!C11</f>
        <v>All outpatients</v>
      </c>
      <c r="S6" s="255"/>
      <c r="T6" s="45"/>
      <c r="U6" s="22" t="s">
        <v>96</v>
      </c>
      <c r="V6" s="10"/>
      <c r="W6" s="256" t="str">
        <f>Opening!D20</f>
        <v>Research patient # 2</v>
      </c>
      <c r="X6" s="257"/>
      <c r="Y6" s="258"/>
      <c r="Z6" s="15"/>
      <c r="AA6" s="15"/>
      <c r="AB6" s="2"/>
      <c r="AC6" s="2"/>
      <c r="AD6" s="2"/>
      <c r="AE6" s="2"/>
      <c r="AF6" s="2"/>
      <c r="AG6" s="2"/>
      <c r="AH6" s="2"/>
    </row>
    <row r="7" spans="1:34" ht="18" customHeight="1">
      <c r="A7" s="5"/>
      <c r="B7" s="46"/>
      <c r="C7" s="260"/>
      <c r="D7" s="260"/>
      <c r="E7" s="17"/>
      <c r="F7" s="11"/>
      <c r="G7" s="12"/>
      <c r="H7" s="153"/>
      <c r="I7" s="153"/>
      <c r="J7" s="153"/>
      <c r="K7" s="15"/>
      <c r="L7" s="15"/>
      <c r="M7" s="15"/>
      <c r="N7" s="15"/>
      <c r="O7" s="15"/>
      <c r="P7" s="15"/>
      <c r="Q7" s="46"/>
      <c r="R7" s="259"/>
      <c r="S7" s="259"/>
      <c r="T7" s="17"/>
      <c r="U7" s="11"/>
      <c r="V7" s="12"/>
      <c r="W7" s="256"/>
      <c r="X7" s="257"/>
      <c r="Y7" s="258"/>
      <c r="Z7" s="15"/>
      <c r="AA7" s="15"/>
      <c r="AB7" s="2"/>
      <c r="AC7" s="2"/>
      <c r="AD7" s="2"/>
      <c r="AE7" s="2"/>
      <c r="AF7" s="2"/>
      <c r="AG7" s="2"/>
      <c r="AH7" s="2"/>
    </row>
    <row r="8" spans="1:34" s="2" customFormat="1" ht="24" customHeight="1">
      <c r="A8" s="5"/>
      <c r="B8" s="249" t="s">
        <v>139</v>
      </c>
      <c r="C8" s="249"/>
      <c r="D8" s="249"/>
      <c r="E8" s="249"/>
      <c r="F8" s="249"/>
      <c r="G8" s="249"/>
      <c r="H8" s="263"/>
      <c r="I8" s="263"/>
      <c r="J8" s="263"/>
      <c r="K8" s="263"/>
      <c r="L8" s="263"/>
      <c r="M8" s="263"/>
      <c r="N8" s="263"/>
      <c r="O8" s="263"/>
      <c r="P8" s="52"/>
      <c r="Q8" s="249" t="s">
        <v>141</v>
      </c>
      <c r="R8" s="249"/>
      <c r="S8" s="249"/>
      <c r="T8" s="249"/>
      <c r="U8" s="249"/>
      <c r="V8" s="249"/>
      <c r="W8" s="52"/>
      <c r="X8" s="52"/>
      <c r="Y8" s="52"/>
      <c r="Z8" s="52"/>
      <c r="AA8" s="52"/>
      <c r="AB8" s="52"/>
      <c r="AC8" s="52"/>
      <c r="AD8" s="52"/>
      <c r="AE8" s="52"/>
      <c r="AF8" s="52"/>
    </row>
    <row r="9" spans="1:34" s="2" customFormat="1" ht="4.05" customHeight="1">
      <c r="A9" s="5"/>
      <c r="B9" s="136"/>
      <c r="C9" s="136"/>
      <c r="D9" s="136"/>
      <c r="E9" s="136"/>
      <c r="F9" s="136"/>
      <c r="G9" s="136"/>
      <c r="H9" s="64"/>
      <c r="I9" s="64"/>
      <c r="J9" s="64"/>
      <c r="K9" s="64"/>
      <c r="L9" s="64"/>
      <c r="M9" s="64"/>
      <c r="N9" s="64"/>
      <c r="O9" s="64"/>
      <c r="P9" s="52"/>
      <c r="Q9" s="136"/>
      <c r="R9" s="136"/>
      <c r="S9" s="136"/>
      <c r="T9" s="136"/>
      <c r="U9" s="136"/>
      <c r="V9" s="136"/>
      <c r="W9" s="52"/>
      <c r="X9" s="52"/>
      <c r="Y9" s="52"/>
      <c r="Z9" s="52"/>
      <c r="AA9" s="52"/>
      <c r="AB9" s="52"/>
      <c r="AC9" s="52"/>
      <c r="AD9" s="52"/>
      <c r="AE9" s="52"/>
      <c r="AF9" s="52"/>
    </row>
    <row r="10" spans="1:34" s="2" customFormat="1" ht="19.05" customHeight="1">
      <c r="A10" s="5"/>
      <c r="B10" s="253" t="s">
        <v>126</v>
      </c>
      <c r="C10" s="253"/>
      <c r="D10" s="253"/>
      <c r="E10" s="253"/>
      <c r="F10" s="253"/>
      <c r="G10" s="253"/>
      <c r="H10" s="264"/>
      <c r="I10" s="264"/>
      <c r="J10" s="264"/>
      <c r="K10" s="264"/>
      <c r="L10" s="264"/>
      <c r="M10" s="264"/>
      <c r="N10" s="264"/>
      <c r="O10" s="264"/>
      <c r="P10" s="52"/>
      <c r="Q10" s="253" t="s">
        <v>126</v>
      </c>
      <c r="R10" s="253"/>
      <c r="S10" s="253"/>
      <c r="T10" s="253"/>
      <c r="U10" s="253"/>
      <c r="V10" s="253"/>
      <c r="W10" s="64"/>
      <c r="X10" s="64"/>
      <c r="Y10" s="64"/>
      <c r="Z10" s="64"/>
      <c r="AA10" s="64"/>
      <c r="AB10" s="52"/>
      <c r="AC10" s="52"/>
      <c r="AD10" s="52"/>
      <c r="AE10" s="52"/>
      <c r="AF10" s="52"/>
    </row>
    <row r="11" spans="1:34" s="2" customFormat="1" ht="7.95" customHeight="1">
      <c r="A11" s="5"/>
      <c r="B11" s="4"/>
      <c r="C11" s="67"/>
      <c r="D11" s="67"/>
      <c r="E11" s="67"/>
      <c r="F11" s="67"/>
      <c r="G11" s="67"/>
      <c r="H11"/>
      <c r="I11"/>
      <c r="J11"/>
      <c r="K11"/>
      <c r="L11"/>
      <c r="M11"/>
      <c r="N11"/>
      <c r="O11"/>
      <c r="Q11" s="4"/>
      <c r="R11" s="67"/>
      <c r="S11" s="67"/>
      <c r="T11" s="67"/>
      <c r="U11" s="67"/>
      <c r="V11" s="67"/>
      <c r="W11"/>
      <c r="X11"/>
      <c r="Y11"/>
      <c r="Z11"/>
      <c r="AA11"/>
    </row>
    <row r="12" spans="1:34" s="2" customFormat="1">
      <c r="A12" s="12" t="s">
        <v>0</v>
      </c>
      <c r="B12" s="8" t="s">
        <v>138</v>
      </c>
      <c r="C12" s="11" t="s">
        <v>69</v>
      </c>
      <c r="D12" s="11" t="s">
        <v>70</v>
      </c>
      <c r="E12" s="11" t="s">
        <v>71</v>
      </c>
      <c r="F12" s="11" t="s">
        <v>72</v>
      </c>
      <c r="G12" s="11" t="s">
        <v>73</v>
      </c>
      <c r="H12"/>
      <c r="I12"/>
      <c r="J12"/>
      <c r="K12"/>
      <c r="L12"/>
      <c r="M12"/>
      <c r="N12"/>
      <c r="O12"/>
      <c r="Q12" s="10" t="s">
        <v>146</v>
      </c>
      <c r="R12" s="163" t="s">
        <v>69</v>
      </c>
      <c r="S12" s="163" t="s">
        <v>70</v>
      </c>
      <c r="T12" s="163" t="s">
        <v>71</v>
      </c>
      <c r="U12" s="163" t="s">
        <v>72</v>
      </c>
      <c r="V12" s="163" t="s">
        <v>73</v>
      </c>
      <c r="W12"/>
      <c r="X12"/>
      <c r="Y12"/>
      <c r="Z12"/>
      <c r="AA12"/>
    </row>
    <row r="13" spans="1:34" s="2" customFormat="1">
      <c r="A13" s="31">
        <v>2</v>
      </c>
      <c r="B13" s="22" t="s">
        <v>81</v>
      </c>
      <c r="C13" s="56">
        <v>2</v>
      </c>
      <c r="D13" s="56">
        <v>1</v>
      </c>
      <c r="E13" s="56">
        <v>2</v>
      </c>
      <c r="F13" s="56">
        <v>2</v>
      </c>
      <c r="G13" s="56">
        <v>1</v>
      </c>
      <c r="H13"/>
      <c r="I13"/>
      <c r="J13"/>
      <c r="K13"/>
      <c r="L13"/>
      <c r="M13"/>
      <c r="N13"/>
      <c r="O13"/>
      <c r="P13" s="31"/>
      <c r="Q13" s="22" t="s">
        <v>150</v>
      </c>
      <c r="R13" s="162">
        <v>1</v>
      </c>
      <c r="S13" s="162">
        <v>1</v>
      </c>
      <c r="T13" s="162">
        <v>1</v>
      </c>
      <c r="U13" s="162">
        <v>1</v>
      </c>
      <c r="V13" s="162">
        <v>1</v>
      </c>
      <c r="W13"/>
      <c r="X13"/>
      <c r="Y13"/>
      <c r="Z13"/>
      <c r="AA13"/>
    </row>
    <row r="14" spans="1:34" s="2" customFormat="1">
      <c r="A14" s="31">
        <v>4</v>
      </c>
      <c r="B14" s="22" t="s">
        <v>82</v>
      </c>
      <c r="C14" s="56">
        <v>2</v>
      </c>
      <c r="D14" s="56">
        <v>2</v>
      </c>
      <c r="E14" s="56">
        <v>1</v>
      </c>
      <c r="F14" s="56">
        <v>2</v>
      </c>
      <c r="G14" s="56">
        <v>1</v>
      </c>
      <c r="H14"/>
      <c r="I14"/>
      <c r="J14"/>
      <c r="K14"/>
      <c r="L14"/>
      <c r="M14"/>
      <c r="N14"/>
      <c r="O14"/>
      <c r="P14" s="31"/>
      <c r="Q14" s="22" t="s">
        <v>151</v>
      </c>
      <c r="R14" s="56">
        <v>2</v>
      </c>
      <c r="S14" s="56">
        <v>2</v>
      </c>
      <c r="T14" s="56">
        <v>2</v>
      </c>
      <c r="U14" s="56">
        <v>2</v>
      </c>
      <c r="V14" s="56">
        <v>1</v>
      </c>
      <c r="W14"/>
      <c r="X14"/>
      <c r="Y14"/>
      <c r="Z14"/>
      <c r="AA14"/>
    </row>
    <row r="15" spans="1:34" s="2" customFormat="1">
      <c r="A15" s="31">
        <v>5</v>
      </c>
      <c r="B15" s="125" t="s">
        <v>83</v>
      </c>
      <c r="C15" s="56">
        <v>2</v>
      </c>
      <c r="D15" s="56">
        <v>2</v>
      </c>
      <c r="E15" s="56">
        <v>1</v>
      </c>
      <c r="F15" s="56">
        <v>3</v>
      </c>
      <c r="G15" s="56">
        <v>2</v>
      </c>
      <c r="H15"/>
      <c r="I15"/>
      <c r="J15"/>
      <c r="K15"/>
      <c r="L15"/>
      <c r="M15"/>
      <c r="N15"/>
      <c r="O15"/>
      <c r="P15" s="31"/>
      <c r="Q15" s="125" t="s">
        <v>152</v>
      </c>
      <c r="R15" s="56">
        <v>1</v>
      </c>
      <c r="S15" s="56">
        <v>2</v>
      </c>
      <c r="T15" s="56">
        <v>1</v>
      </c>
      <c r="U15" s="56">
        <v>2</v>
      </c>
      <c r="V15" s="56">
        <v>1</v>
      </c>
      <c r="W15"/>
      <c r="X15"/>
      <c r="Y15"/>
      <c r="Z15"/>
      <c r="AA15"/>
    </row>
    <row r="16" spans="1:34" s="2" customFormat="1">
      <c r="A16" s="31">
        <v>10</v>
      </c>
      <c r="B16" s="125" t="s">
        <v>104</v>
      </c>
      <c r="C16" s="56">
        <v>3</v>
      </c>
      <c r="D16" s="56">
        <v>2</v>
      </c>
      <c r="E16" s="56">
        <v>1</v>
      </c>
      <c r="F16" s="56">
        <v>3</v>
      </c>
      <c r="G16" s="56">
        <v>1</v>
      </c>
      <c r="H16"/>
      <c r="I16"/>
      <c r="J16"/>
      <c r="K16"/>
      <c r="L16"/>
      <c r="M16"/>
      <c r="N16"/>
      <c r="O16"/>
      <c r="P16" s="31"/>
      <c r="Q16" s="97" t="s">
        <v>153</v>
      </c>
      <c r="R16" s="56">
        <v>1</v>
      </c>
      <c r="S16" s="56">
        <v>1</v>
      </c>
      <c r="T16" s="56">
        <v>1</v>
      </c>
      <c r="U16" s="56">
        <v>2</v>
      </c>
      <c r="V16" s="56">
        <v>1</v>
      </c>
      <c r="W16"/>
      <c r="X16"/>
      <c r="Y16"/>
      <c r="Z16"/>
      <c r="AA16"/>
    </row>
    <row r="17" spans="1:27" s="2" customFormat="1" ht="9" customHeight="1">
      <c r="A17" s="31"/>
      <c r="B17" s="4"/>
      <c r="C17" s="53"/>
      <c r="D17" s="53"/>
      <c r="E17" s="53"/>
      <c r="F17" s="53"/>
      <c r="G17" s="53"/>
      <c r="H17"/>
      <c r="I17"/>
      <c r="J17"/>
      <c r="K17"/>
      <c r="L17"/>
      <c r="M17"/>
      <c r="N17"/>
      <c r="O17"/>
      <c r="P17" s="31"/>
      <c r="Q17" s="4"/>
      <c r="R17" s="4"/>
      <c r="S17" s="4"/>
      <c r="T17" s="4"/>
      <c r="U17" s="4"/>
      <c r="V17" s="4"/>
      <c r="W17"/>
      <c r="X17"/>
      <c r="Y17"/>
      <c r="Z17"/>
      <c r="AA17"/>
    </row>
    <row r="18" spans="1:27" s="2" customFormat="1">
      <c r="A18" s="31"/>
      <c r="B18" s="21" t="s">
        <v>77</v>
      </c>
      <c r="C18" s="56">
        <f>SUM(C13:C16)</f>
        <v>9</v>
      </c>
      <c r="D18" s="56">
        <f t="shared" ref="D18:G18" si="0">SUM(D13:D16)</f>
        <v>7</v>
      </c>
      <c r="E18" s="56">
        <f t="shared" si="0"/>
        <v>5</v>
      </c>
      <c r="F18" s="56">
        <f t="shared" si="0"/>
        <v>10</v>
      </c>
      <c r="G18" s="56">
        <f t="shared" si="0"/>
        <v>5</v>
      </c>
      <c r="H18"/>
      <c r="I18"/>
      <c r="J18"/>
      <c r="K18"/>
      <c r="L18"/>
      <c r="M18"/>
      <c r="N18"/>
      <c r="O18"/>
      <c r="P18" s="31"/>
      <c r="Q18" s="21" t="s">
        <v>77</v>
      </c>
      <c r="R18" s="56">
        <f>SUM(R13:R16)</f>
        <v>5</v>
      </c>
      <c r="S18" s="56">
        <f t="shared" ref="S18:V18" si="1">SUM(S13:S16)</f>
        <v>6</v>
      </c>
      <c r="T18" s="56">
        <f t="shared" si="1"/>
        <v>5</v>
      </c>
      <c r="U18" s="56">
        <f t="shared" si="1"/>
        <v>7</v>
      </c>
      <c r="V18" s="56">
        <f t="shared" si="1"/>
        <v>4</v>
      </c>
      <c r="W18"/>
      <c r="X18"/>
      <c r="Y18"/>
      <c r="Z18"/>
      <c r="AA18"/>
    </row>
    <row r="19" spans="1:27" s="2" customFormat="1">
      <c r="A19" s="31"/>
      <c r="B19" s="21" t="s">
        <v>39</v>
      </c>
      <c r="C19" s="76">
        <f>_xlfn.STDEV.P(C13:C16)</f>
        <v>0.4330127018922193</v>
      </c>
      <c r="D19" s="76">
        <f t="shared" ref="D19:G19" si="2">_xlfn.STDEV.P(D13:D16)</f>
        <v>0.4330127018922193</v>
      </c>
      <c r="E19" s="76">
        <f t="shared" si="2"/>
        <v>0.4330127018922193</v>
      </c>
      <c r="F19" s="76">
        <f t="shared" si="2"/>
        <v>0.5</v>
      </c>
      <c r="G19" s="76">
        <f t="shared" si="2"/>
        <v>0.4330127018922193</v>
      </c>
      <c r="H19"/>
      <c r="I19"/>
      <c r="J19"/>
      <c r="K19"/>
      <c r="L19"/>
      <c r="M19"/>
      <c r="N19"/>
      <c r="O19"/>
      <c r="P19" s="31"/>
      <c r="Q19" s="21" t="s">
        <v>39</v>
      </c>
      <c r="R19" s="76">
        <f>_xlfn.STDEV.P(R13:R16)</f>
        <v>0.4330127018922193</v>
      </c>
      <c r="S19" s="76">
        <f t="shared" ref="S19:V19" si="3">_xlfn.STDEV.P(S13:S16)</f>
        <v>0.5</v>
      </c>
      <c r="T19" s="76">
        <f t="shared" si="3"/>
        <v>0.4330127018922193</v>
      </c>
      <c r="U19" s="76">
        <f t="shared" si="3"/>
        <v>0.4330127018922193</v>
      </c>
      <c r="V19" s="76">
        <f t="shared" si="3"/>
        <v>0</v>
      </c>
      <c r="W19"/>
      <c r="X19"/>
      <c r="Y19"/>
      <c r="Z19"/>
      <c r="AA19"/>
    </row>
    <row r="20" spans="1:27" s="2" customFormat="1">
      <c r="A20" s="31"/>
      <c r="B20" s="21" t="s">
        <v>76</v>
      </c>
      <c r="C20" s="77">
        <f>C18/20</f>
        <v>0.45</v>
      </c>
      <c r="D20" s="77">
        <f t="shared" ref="D20:G20" si="4">D18/20</f>
        <v>0.35</v>
      </c>
      <c r="E20" s="77">
        <f t="shared" si="4"/>
        <v>0.25</v>
      </c>
      <c r="F20" s="77">
        <f t="shared" si="4"/>
        <v>0.5</v>
      </c>
      <c r="G20" s="77">
        <f t="shared" si="4"/>
        <v>0.25</v>
      </c>
      <c r="H20"/>
      <c r="I20"/>
      <c r="J20"/>
      <c r="K20"/>
      <c r="L20"/>
      <c r="M20"/>
      <c r="N20"/>
      <c r="O20"/>
      <c r="P20" s="31"/>
      <c r="Q20" s="21" t="s">
        <v>76</v>
      </c>
      <c r="R20" s="77">
        <f>R18/20</f>
        <v>0.25</v>
      </c>
      <c r="S20" s="77">
        <f t="shared" ref="S20" si="5">S18/20</f>
        <v>0.3</v>
      </c>
      <c r="T20" s="77">
        <f t="shared" ref="T20" si="6">T18/20</f>
        <v>0.25</v>
      </c>
      <c r="U20" s="77">
        <f t="shared" ref="U20" si="7">U18/20</f>
        <v>0.35</v>
      </c>
      <c r="V20" s="77">
        <f t="shared" ref="V20" si="8">V18/20</f>
        <v>0.2</v>
      </c>
      <c r="W20"/>
      <c r="X20"/>
      <c r="Y20"/>
      <c r="Z20"/>
      <c r="AA20"/>
    </row>
    <row r="21" spans="1:27" s="2" customFormat="1">
      <c r="A21" s="31"/>
      <c r="B21" s="21" t="s">
        <v>79</v>
      </c>
      <c r="C21" s="55"/>
      <c r="D21" s="56" t="s">
        <v>74</v>
      </c>
      <c r="E21" s="57"/>
      <c r="F21" s="56" t="s">
        <v>75</v>
      </c>
      <c r="G21" s="55"/>
      <c r="H21"/>
      <c r="I21"/>
      <c r="J21"/>
      <c r="K21"/>
      <c r="L21"/>
      <c r="M21"/>
      <c r="N21"/>
      <c r="O21"/>
      <c r="P21" s="31"/>
      <c r="Q21" s="21" t="s">
        <v>79</v>
      </c>
      <c r="R21" s="55"/>
      <c r="S21" s="56" t="s">
        <v>74</v>
      </c>
      <c r="T21" s="57"/>
      <c r="U21" s="56" t="s">
        <v>75</v>
      </c>
      <c r="V21" s="55"/>
      <c r="W21"/>
      <c r="X21"/>
      <c r="Y21"/>
      <c r="Z21"/>
      <c r="AA21"/>
    </row>
    <row r="22" spans="1:27" s="2" customFormat="1" ht="4.95" customHeight="1">
      <c r="A22" s="31"/>
      <c r="B22" s="21"/>
      <c r="C22" s="66"/>
      <c r="D22" s="66"/>
      <c r="E22" s="146"/>
      <c r="F22" s="66"/>
      <c r="G22" s="66"/>
      <c r="H22"/>
      <c r="I22"/>
      <c r="J22"/>
      <c r="K22"/>
      <c r="L22"/>
      <c r="M22"/>
      <c r="N22"/>
      <c r="O22"/>
      <c r="P22" s="31"/>
      <c r="Q22" s="21"/>
      <c r="R22" s="66"/>
      <c r="S22" s="66"/>
      <c r="T22" s="146"/>
      <c r="U22" s="66"/>
      <c r="V22" s="66"/>
      <c r="W22"/>
      <c r="X22"/>
      <c r="Y22"/>
      <c r="Z22"/>
      <c r="AA22"/>
    </row>
    <row r="23" spans="1:27" s="2" customFormat="1" ht="4.05" customHeight="1">
      <c r="A23" s="31"/>
      <c r="B23" s="21"/>
      <c r="C23" s="12"/>
      <c r="D23" s="12"/>
      <c r="E23" s="13"/>
      <c r="F23" s="12"/>
      <c r="G23" s="12"/>
      <c r="P23" s="31"/>
      <c r="Q23" s="21"/>
      <c r="R23" s="12"/>
      <c r="S23" s="12"/>
      <c r="T23" s="13"/>
      <c r="U23" s="12"/>
      <c r="V23" s="12"/>
    </row>
    <row r="24" spans="1:27" s="2" customFormat="1" ht="19.95" customHeight="1">
      <c r="A24" s="31"/>
      <c r="B24" s="46" t="s">
        <v>95</v>
      </c>
      <c r="C24" s="82">
        <f>IF(OR(C19=0,R19=0),"",CORREL(C13:C16,R13:R16))</f>
        <v>-0.33333333333333337</v>
      </c>
      <c r="D24" s="82">
        <f>IF(OR(D19=0,S19=0),"",CORREL(D13:D16,S13:S16))</f>
        <v>0.57735026918962584</v>
      </c>
      <c r="E24" s="82">
        <f>IF(OR(E19=0,T19=0),"",CORREL(E13:E16,T13:T16))</f>
        <v>-0.33333333333333337</v>
      </c>
      <c r="F24" s="82">
        <f>IF(OR(F19=0,U19=0),"",CORREL(F13:F16,U13:U16))</f>
        <v>0.57735026918962584</v>
      </c>
      <c r="G24" s="82" t="str">
        <f>IF(OR(G19=0,V19=0),"",CORREL(G13:G16,V13:V16))</f>
        <v/>
      </c>
      <c r="P24" s="31"/>
      <c r="Q24" s="22" t="s">
        <v>144</v>
      </c>
      <c r="R24" s="56"/>
      <c r="S24" s="56"/>
      <c r="T24" s="57"/>
      <c r="U24" s="56"/>
      <c r="V24" s="56"/>
    </row>
    <row r="25" spans="1:27" s="2" customFormat="1">
      <c r="A25" s="31"/>
      <c r="B25" s="46"/>
      <c r="C25" s="16" t="s">
        <v>97</v>
      </c>
      <c r="D25" s="83"/>
      <c r="E25" s="83"/>
      <c r="F25" s="83"/>
      <c r="G25" s="83"/>
      <c r="P25" s="31"/>
    </row>
    <row r="26" spans="1:27" s="2" customFormat="1" ht="13.95" customHeight="1">
      <c r="A26" s="31"/>
      <c r="B26" s="46"/>
      <c r="C26" s="16"/>
      <c r="D26" s="83"/>
      <c r="E26" s="83"/>
      <c r="F26" s="83"/>
      <c r="G26" s="83"/>
      <c r="P26" s="31"/>
    </row>
    <row r="27" spans="1:27" s="2" customFormat="1" ht="21">
      <c r="A27" s="31"/>
      <c r="B27" s="249" t="s">
        <v>140</v>
      </c>
      <c r="C27" s="249"/>
      <c r="D27" s="249"/>
      <c r="E27" s="249"/>
      <c r="F27" s="249"/>
      <c r="G27" s="249"/>
      <c r="H27" s="145"/>
      <c r="I27" s="145"/>
      <c r="P27" s="31"/>
      <c r="Q27" s="248" t="s">
        <v>142</v>
      </c>
      <c r="R27" s="248"/>
      <c r="S27" s="248"/>
      <c r="T27" s="248"/>
      <c r="U27" s="248"/>
      <c r="V27" s="248"/>
    </row>
    <row r="28" spans="1:27" s="2" customFormat="1" ht="7.05" customHeight="1">
      <c r="A28" s="31"/>
      <c r="B28" s="16"/>
      <c r="C28" s="4"/>
      <c r="D28" s="4"/>
      <c r="E28" s="35"/>
      <c r="F28" s="4"/>
      <c r="G28" s="4"/>
      <c r="P28" s="31"/>
      <c r="Q28" s="16"/>
      <c r="R28" s="4"/>
      <c r="S28" s="4"/>
      <c r="T28" s="35"/>
      <c r="U28" s="4"/>
      <c r="V28" s="4"/>
    </row>
    <row r="29" spans="1:27" s="2" customFormat="1" ht="19.05" customHeight="1">
      <c r="A29" s="31"/>
      <c r="B29" s="262" t="s">
        <v>134</v>
      </c>
      <c r="C29" s="262"/>
      <c r="D29" s="262"/>
      <c r="E29" s="262"/>
      <c r="F29" s="262"/>
      <c r="G29" s="262"/>
      <c r="H29"/>
      <c r="I29"/>
      <c r="J29"/>
      <c r="K29"/>
      <c r="L29"/>
      <c r="M29"/>
      <c r="N29"/>
      <c r="O29"/>
      <c r="P29" s="31"/>
      <c r="Q29" s="262" t="s">
        <v>134</v>
      </c>
      <c r="R29" s="262"/>
      <c r="S29" s="262"/>
      <c r="T29" s="262"/>
      <c r="U29" s="262"/>
      <c r="V29" s="262"/>
      <c r="W29"/>
      <c r="X29"/>
      <c r="Y29"/>
      <c r="Z29"/>
      <c r="AA29"/>
    </row>
    <row r="30" spans="1:27" s="2" customFormat="1" ht="7.95" customHeight="1">
      <c r="A30" s="31"/>
      <c r="B30" s="4"/>
      <c r="C30" s="67"/>
      <c r="D30" s="67"/>
      <c r="E30" s="67"/>
      <c r="F30" s="67"/>
      <c r="G30" s="67"/>
      <c r="H30"/>
      <c r="I30"/>
      <c r="J30"/>
      <c r="K30"/>
      <c r="L30"/>
      <c r="M30"/>
      <c r="N30"/>
      <c r="O30"/>
      <c r="P30" s="31"/>
      <c r="Q30" s="4"/>
      <c r="R30" s="67"/>
      <c r="S30" s="67"/>
      <c r="T30" s="67"/>
      <c r="U30" s="67"/>
      <c r="V30" s="67"/>
      <c r="W30"/>
      <c r="X30"/>
      <c r="Y30"/>
      <c r="Z30"/>
      <c r="AA30"/>
    </row>
    <row r="31" spans="1:27" s="2" customFormat="1">
      <c r="A31" s="12" t="s">
        <v>0</v>
      </c>
      <c r="B31" s="8" t="s">
        <v>85</v>
      </c>
      <c r="C31" s="163" t="s">
        <v>69</v>
      </c>
      <c r="D31" s="163" t="s">
        <v>70</v>
      </c>
      <c r="E31" s="163" t="s">
        <v>71</v>
      </c>
      <c r="F31" s="163" t="s">
        <v>72</v>
      </c>
      <c r="G31" s="163" t="s">
        <v>73</v>
      </c>
      <c r="H31"/>
      <c r="I31"/>
      <c r="J31"/>
      <c r="K31"/>
      <c r="L31"/>
      <c r="M31"/>
      <c r="N31"/>
      <c r="O31"/>
      <c r="P31" s="31"/>
      <c r="Q31" s="10" t="s">
        <v>145</v>
      </c>
      <c r="R31" s="163" t="s">
        <v>69</v>
      </c>
      <c r="S31" s="163" t="s">
        <v>70</v>
      </c>
      <c r="T31" s="163" t="s">
        <v>71</v>
      </c>
      <c r="U31" s="163" t="s">
        <v>72</v>
      </c>
      <c r="V31" s="163" t="s">
        <v>73</v>
      </c>
      <c r="W31"/>
      <c r="X31"/>
      <c r="Y31"/>
      <c r="Z31"/>
      <c r="AA31"/>
    </row>
    <row r="32" spans="1:27" s="2" customFormat="1">
      <c r="A32" s="31">
        <v>10</v>
      </c>
      <c r="B32" s="22" t="s">
        <v>10</v>
      </c>
      <c r="C32" s="162">
        <v>3</v>
      </c>
      <c r="D32" s="162">
        <v>2</v>
      </c>
      <c r="E32" s="162">
        <v>1</v>
      </c>
      <c r="F32" s="162">
        <v>3</v>
      </c>
      <c r="G32" s="162">
        <v>1</v>
      </c>
      <c r="H32"/>
      <c r="I32"/>
      <c r="J32"/>
      <c r="K32"/>
      <c r="L32"/>
      <c r="M32"/>
      <c r="N32"/>
      <c r="O32"/>
      <c r="P32" s="31"/>
      <c r="Q32" s="22" t="s">
        <v>154</v>
      </c>
      <c r="R32" s="162">
        <v>1</v>
      </c>
      <c r="S32" s="162">
        <v>1</v>
      </c>
      <c r="T32" s="162">
        <v>1</v>
      </c>
      <c r="U32" s="162">
        <v>2</v>
      </c>
      <c r="V32" s="162">
        <v>2</v>
      </c>
      <c r="W32"/>
      <c r="X32"/>
      <c r="Y32"/>
      <c r="Z32"/>
      <c r="AA32"/>
    </row>
    <row r="33" spans="1:27" s="2" customFormat="1">
      <c r="A33" s="31">
        <v>14</v>
      </c>
      <c r="B33" s="22" t="s">
        <v>121</v>
      </c>
      <c r="C33" s="56">
        <v>2</v>
      </c>
      <c r="D33" s="56">
        <v>1</v>
      </c>
      <c r="E33" s="56">
        <v>1</v>
      </c>
      <c r="F33" s="56">
        <v>5</v>
      </c>
      <c r="G33" s="56">
        <v>1</v>
      </c>
      <c r="H33"/>
      <c r="I33"/>
      <c r="J33"/>
      <c r="K33"/>
      <c r="L33"/>
      <c r="M33"/>
      <c r="N33"/>
      <c r="O33"/>
      <c r="P33" s="31"/>
      <c r="Q33" s="22" t="s">
        <v>155</v>
      </c>
      <c r="R33" s="56">
        <v>2</v>
      </c>
      <c r="S33" s="56">
        <v>3</v>
      </c>
      <c r="T33" s="56">
        <v>4</v>
      </c>
      <c r="U33" s="56">
        <v>1</v>
      </c>
      <c r="V33" s="56">
        <v>1</v>
      </c>
      <c r="W33"/>
      <c r="X33"/>
      <c r="Y33"/>
      <c r="Z33"/>
      <c r="AA33"/>
    </row>
    <row r="34" spans="1:27" s="2" customFormat="1">
      <c r="A34" s="31">
        <v>16</v>
      </c>
      <c r="B34" s="22" t="s">
        <v>13</v>
      </c>
      <c r="C34" s="56">
        <v>3</v>
      </c>
      <c r="D34" s="56">
        <v>2</v>
      </c>
      <c r="E34" s="56">
        <v>1</v>
      </c>
      <c r="F34" s="56">
        <v>5</v>
      </c>
      <c r="G34" s="56">
        <v>1</v>
      </c>
      <c r="H34"/>
      <c r="I34"/>
      <c r="J34"/>
      <c r="K34"/>
      <c r="L34"/>
      <c r="M34"/>
      <c r="N34"/>
      <c r="O34"/>
      <c r="P34" s="31"/>
      <c r="Q34" s="22" t="s">
        <v>156</v>
      </c>
      <c r="R34" s="56">
        <v>1</v>
      </c>
      <c r="S34" s="56">
        <v>2</v>
      </c>
      <c r="T34" s="56">
        <v>2</v>
      </c>
      <c r="U34" s="56">
        <v>2</v>
      </c>
      <c r="V34" s="56">
        <v>2</v>
      </c>
      <c r="W34"/>
      <c r="X34"/>
      <c r="Y34"/>
      <c r="Z34"/>
      <c r="AA34"/>
    </row>
    <row r="35" spans="1:27" s="2" customFormat="1">
      <c r="A35" s="31">
        <v>18</v>
      </c>
      <c r="B35" s="22" t="s">
        <v>42</v>
      </c>
      <c r="C35" s="56">
        <v>2</v>
      </c>
      <c r="D35" s="56">
        <v>2</v>
      </c>
      <c r="E35" s="56">
        <v>1</v>
      </c>
      <c r="F35" s="56">
        <v>5</v>
      </c>
      <c r="G35" s="56">
        <v>1</v>
      </c>
      <c r="H35"/>
      <c r="I35"/>
      <c r="J35"/>
      <c r="K35"/>
      <c r="L35"/>
      <c r="M35"/>
      <c r="N35"/>
      <c r="O35"/>
      <c r="P35" s="31"/>
      <c r="Q35" s="22" t="s">
        <v>157</v>
      </c>
      <c r="R35" s="56">
        <v>1</v>
      </c>
      <c r="S35" s="56">
        <v>3</v>
      </c>
      <c r="T35" s="56">
        <v>3</v>
      </c>
      <c r="U35" s="56">
        <v>5</v>
      </c>
      <c r="V35" s="56">
        <v>1</v>
      </c>
      <c r="W35"/>
      <c r="X35"/>
      <c r="Y35"/>
      <c r="Z35"/>
      <c r="AA35"/>
    </row>
    <row r="36" spans="1:27" s="2" customFormat="1">
      <c r="A36" s="31">
        <v>19</v>
      </c>
      <c r="B36" s="22" t="s">
        <v>14</v>
      </c>
      <c r="C36" s="56">
        <v>3</v>
      </c>
      <c r="D36" s="56">
        <v>4</v>
      </c>
      <c r="E36" s="56">
        <v>3</v>
      </c>
      <c r="F36" s="56">
        <v>5</v>
      </c>
      <c r="G36" s="56">
        <v>1</v>
      </c>
      <c r="H36"/>
      <c r="I36"/>
      <c r="J36"/>
      <c r="K36"/>
      <c r="L36"/>
      <c r="M36"/>
      <c r="N36"/>
      <c r="O36"/>
      <c r="P36" s="31"/>
      <c r="Q36" s="22" t="s">
        <v>158</v>
      </c>
      <c r="R36" s="56">
        <v>1</v>
      </c>
      <c r="S36" s="56">
        <v>2</v>
      </c>
      <c r="T36" s="56">
        <v>2</v>
      </c>
      <c r="U36" s="56">
        <v>5</v>
      </c>
      <c r="V36" s="56">
        <v>1</v>
      </c>
      <c r="W36"/>
      <c r="X36"/>
      <c r="Y36"/>
      <c r="Z36"/>
      <c r="AA36"/>
    </row>
    <row r="37" spans="1:27" s="2" customFormat="1">
      <c r="A37" s="31">
        <v>20</v>
      </c>
      <c r="B37" s="22" t="s">
        <v>160</v>
      </c>
      <c r="C37" s="56">
        <v>2</v>
      </c>
      <c r="D37" s="56">
        <v>2</v>
      </c>
      <c r="E37" s="56">
        <v>5</v>
      </c>
      <c r="F37" s="56">
        <v>5</v>
      </c>
      <c r="G37" s="56">
        <v>1</v>
      </c>
      <c r="H37"/>
      <c r="I37"/>
      <c r="J37"/>
      <c r="K37"/>
      <c r="L37"/>
      <c r="M37"/>
      <c r="N37"/>
      <c r="O37"/>
      <c r="P37" s="31"/>
      <c r="Q37" s="22" t="s">
        <v>159</v>
      </c>
      <c r="R37" s="56">
        <v>2</v>
      </c>
      <c r="S37" s="56">
        <v>1</v>
      </c>
      <c r="T37" s="56">
        <v>2</v>
      </c>
      <c r="U37" s="56">
        <v>4</v>
      </c>
      <c r="V37" s="56">
        <v>2</v>
      </c>
      <c r="W37"/>
      <c r="X37"/>
      <c r="Y37"/>
      <c r="Z37"/>
      <c r="AA37"/>
    </row>
    <row r="38" spans="1:27" s="2" customFormat="1" ht="10.050000000000001" customHeight="1">
      <c r="A38" s="5"/>
      <c r="B38" s="4"/>
      <c r="C38" s="4"/>
      <c r="D38" s="4"/>
      <c r="E38" s="4"/>
      <c r="F38" s="4"/>
      <c r="G38" s="12"/>
      <c r="H38"/>
      <c r="I38"/>
      <c r="J38"/>
      <c r="K38"/>
      <c r="L38"/>
      <c r="M38"/>
      <c r="N38"/>
      <c r="O38"/>
      <c r="Q38" s="4"/>
      <c r="R38" s="4"/>
      <c r="S38" s="4"/>
      <c r="T38" s="4"/>
      <c r="U38" s="4"/>
      <c r="V38" s="12"/>
      <c r="W38"/>
      <c r="X38"/>
      <c r="Y38"/>
      <c r="Z38"/>
      <c r="AA38"/>
    </row>
    <row r="39" spans="1:27" s="2" customFormat="1">
      <c r="A39" s="5"/>
      <c r="B39" s="21" t="s">
        <v>77</v>
      </c>
      <c r="C39" s="56">
        <f>SUM(C33:C37)</f>
        <v>12</v>
      </c>
      <c r="D39" s="56">
        <f t="shared" ref="D39:G39" si="9">SUM(D33:D37)</f>
        <v>11</v>
      </c>
      <c r="E39" s="56">
        <f t="shared" si="9"/>
        <v>11</v>
      </c>
      <c r="F39" s="56">
        <f t="shared" si="9"/>
        <v>25</v>
      </c>
      <c r="G39" s="56">
        <f t="shared" si="9"/>
        <v>5</v>
      </c>
      <c r="H39"/>
      <c r="I39"/>
      <c r="J39"/>
      <c r="K39"/>
      <c r="L39"/>
      <c r="M39"/>
      <c r="N39"/>
      <c r="O39"/>
      <c r="Q39" s="21" t="s">
        <v>77</v>
      </c>
      <c r="R39" s="56">
        <f>SUM(R33:R37)</f>
        <v>7</v>
      </c>
      <c r="S39" s="56">
        <f t="shared" ref="S39:V39" si="10">SUM(S33:S37)</f>
        <v>11</v>
      </c>
      <c r="T39" s="56">
        <f t="shared" si="10"/>
        <v>13</v>
      </c>
      <c r="U39" s="56">
        <f t="shared" si="10"/>
        <v>17</v>
      </c>
      <c r="V39" s="56">
        <f t="shared" si="10"/>
        <v>7</v>
      </c>
      <c r="W39"/>
      <c r="X39"/>
      <c r="Y39"/>
      <c r="Z39"/>
      <c r="AA39"/>
    </row>
    <row r="40" spans="1:27" s="2" customFormat="1">
      <c r="A40" s="5"/>
      <c r="B40" s="21" t="s">
        <v>39</v>
      </c>
      <c r="C40" s="76">
        <f>_xlfn.STDEV.P(C32:C37)</f>
        <v>0.5</v>
      </c>
      <c r="D40" s="76">
        <f t="shared" ref="D40:G40" si="11">_xlfn.STDEV.P(D32:D37)</f>
        <v>0.89752746785575066</v>
      </c>
      <c r="E40" s="76">
        <f t="shared" si="11"/>
        <v>1.5275252316519468</v>
      </c>
      <c r="F40" s="76">
        <f t="shared" si="11"/>
        <v>0.7453559924999299</v>
      </c>
      <c r="G40" s="76">
        <f t="shared" si="11"/>
        <v>0</v>
      </c>
      <c r="H40"/>
      <c r="I40"/>
      <c r="J40"/>
      <c r="K40"/>
      <c r="L40"/>
      <c r="M40"/>
      <c r="N40"/>
      <c r="O40"/>
      <c r="Q40" s="21" t="s">
        <v>39</v>
      </c>
      <c r="R40" s="76">
        <f>_xlfn.STDEV.P(R32:R37)</f>
        <v>0.47140452079103168</v>
      </c>
      <c r="S40" s="76">
        <f t="shared" ref="S40:V40" si="12">_xlfn.STDEV.P(S32:S37)</f>
        <v>0.81649658092772603</v>
      </c>
      <c r="T40" s="76">
        <f t="shared" si="12"/>
        <v>0.94280904158206336</v>
      </c>
      <c r="U40" s="76">
        <f t="shared" si="12"/>
        <v>1.5723301886761007</v>
      </c>
      <c r="V40" s="76">
        <f t="shared" si="12"/>
        <v>0.5</v>
      </c>
      <c r="W40"/>
      <c r="X40"/>
      <c r="Y40"/>
      <c r="Z40"/>
      <c r="AA40"/>
    </row>
    <row r="41" spans="1:27" s="2" customFormat="1">
      <c r="A41" s="5"/>
      <c r="B41" s="21" t="s">
        <v>76</v>
      </c>
      <c r="C41" s="77">
        <f>C39/30</f>
        <v>0.4</v>
      </c>
      <c r="D41" s="77">
        <f>D39/30</f>
        <v>0.36666666666666664</v>
      </c>
      <c r="E41" s="77">
        <f>E39/30</f>
        <v>0.36666666666666664</v>
      </c>
      <c r="F41" s="77">
        <f>F39/30</f>
        <v>0.83333333333333337</v>
      </c>
      <c r="G41" s="77">
        <f>G39/30</f>
        <v>0.16666666666666666</v>
      </c>
      <c r="H41"/>
      <c r="I41"/>
      <c r="J41"/>
      <c r="K41"/>
      <c r="L41"/>
      <c r="M41"/>
      <c r="N41"/>
      <c r="O41"/>
      <c r="Q41" s="21" t="s">
        <v>76</v>
      </c>
      <c r="R41" s="77">
        <f>R39/30</f>
        <v>0.23333333333333334</v>
      </c>
      <c r="S41" s="77">
        <f>S39/30</f>
        <v>0.36666666666666664</v>
      </c>
      <c r="T41" s="77">
        <f>T39/30</f>
        <v>0.43333333333333335</v>
      </c>
      <c r="U41" s="77">
        <f>U39/30</f>
        <v>0.56666666666666665</v>
      </c>
      <c r="V41" s="77">
        <f>V39/30</f>
        <v>0.23333333333333334</v>
      </c>
      <c r="W41"/>
      <c r="X41"/>
      <c r="Y41"/>
      <c r="Z41"/>
      <c r="AA41"/>
    </row>
    <row r="42" spans="1:27" s="2" customFormat="1">
      <c r="A42" s="5"/>
      <c r="B42" s="21" t="s">
        <v>79</v>
      </c>
      <c r="C42" s="55"/>
      <c r="D42" s="56" t="s">
        <v>74</v>
      </c>
      <c r="E42" s="57"/>
      <c r="F42" s="56" t="s">
        <v>75</v>
      </c>
      <c r="G42" s="55"/>
      <c r="H42"/>
      <c r="I42"/>
      <c r="J42"/>
      <c r="K42"/>
      <c r="L42"/>
      <c r="M42"/>
      <c r="N42"/>
      <c r="O42"/>
      <c r="Q42" s="21" t="s">
        <v>79</v>
      </c>
      <c r="R42" s="55"/>
      <c r="S42" s="56" t="s">
        <v>74</v>
      </c>
      <c r="T42" s="57"/>
      <c r="U42" s="56" t="s">
        <v>75</v>
      </c>
      <c r="V42" s="55"/>
      <c r="W42"/>
      <c r="X42"/>
      <c r="Y42"/>
      <c r="Z42"/>
      <c r="AA42"/>
    </row>
    <row r="43" spans="1:27" s="2" customFormat="1" ht="4.95" customHeight="1">
      <c r="A43" s="5"/>
      <c r="C43"/>
      <c r="D43"/>
      <c r="E43"/>
      <c r="F43"/>
      <c r="G43"/>
      <c r="H43"/>
      <c r="I43"/>
      <c r="J43"/>
      <c r="K43"/>
      <c r="L43"/>
      <c r="M43"/>
      <c r="N43"/>
      <c r="O43"/>
      <c r="Q43" s="17"/>
      <c r="R43" s="147"/>
      <c r="S43"/>
      <c r="T43"/>
      <c r="U43"/>
      <c r="V43"/>
      <c r="W43"/>
      <c r="X43"/>
      <c r="Y43"/>
      <c r="Z43"/>
      <c r="AA43"/>
    </row>
    <row r="44" spans="1:27" s="2" customFormat="1" ht="4.95" customHeight="1">
      <c r="A44" s="5"/>
      <c r="Q44" s="17"/>
      <c r="R44" s="17"/>
    </row>
    <row r="45" spans="1:27" s="2" customFormat="1" ht="19.95" customHeight="1">
      <c r="A45" s="5"/>
      <c r="B45" s="46" t="s">
        <v>95</v>
      </c>
      <c r="C45" s="82">
        <f>IF(OR(C40=0,R40=0),"",CORREL(C32:C37,R32:R37))</f>
        <v>-0.70710678118654746</v>
      </c>
      <c r="D45" s="82">
        <f>IF(OR(D40=0,S40=0),"",CORREL(D32:D37,S32:S37))</f>
        <v>-0.22742941307367101</v>
      </c>
      <c r="E45" s="82">
        <f>IF(OR(E40=0,T40=0),"",CORREL(E32:E37,T32:T37))</f>
        <v>-0.23145502494313783</v>
      </c>
      <c r="F45" s="82">
        <f>IF(OR(F40=0,U40=0),"",CORREL(F32:F37,U32:U37))</f>
        <v>0.33183182419798407</v>
      </c>
      <c r="G45" s="82" t="str">
        <f>IF(OR(G40=0,V40=0),"",CORREL(G32:G37,V32:V37))</f>
        <v/>
      </c>
      <c r="Q45" s="22" t="s">
        <v>144</v>
      </c>
      <c r="R45" s="155"/>
      <c r="S45" s="156"/>
      <c r="T45" s="156"/>
      <c r="U45" s="156"/>
      <c r="V45" s="156"/>
    </row>
    <row r="46" spans="1:27" s="2" customFormat="1">
      <c r="A46" s="5"/>
      <c r="C46" s="16" t="s">
        <v>97</v>
      </c>
      <c r="Q46" s="17"/>
      <c r="R46" s="17"/>
    </row>
    <row r="47" spans="1:27" s="2" customFormat="1">
      <c r="A47" s="5"/>
      <c r="Q47" s="17"/>
      <c r="R47" s="17"/>
    </row>
    <row r="48" spans="1:27" s="2" customFormat="1">
      <c r="A48" s="5"/>
      <c r="I48" s="80"/>
      <c r="J48" s="51"/>
      <c r="K48" s="51"/>
      <c r="L48" s="51"/>
      <c r="Q48" s="17"/>
      <c r="R48" s="17"/>
    </row>
    <row r="49" spans="1:18" s="2" customFormat="1">
      <c r="A49" s="5"/>
      <c r="I49" s="79"/>
      <c r="J49" s="79"/>
      <c r="K49" s="6"/>
      <c r="L49" s="6"/>
      <c r="Q49" s="17"/>
      <c r="R49" s="17"/>
    </row>
    <row r="50" spans="1:18" s="2" customFormat="1">
      <c r="A50" s="5"/>
      <c r="I50" s="44"/>
      <c r="J50" s="81"/>
      <c r="K50" s="6"/>
      <c r="L50" s="6"/>
      <c r="Q50" s="17"/>
      <c r="R50" s="17"/>
    </row>
    <row r="51" spans="1:18" s="2" customFormat="1">
      <c r="A51" s="5"/>
      <c r="I51" s="6"/>
      <c r="J51" s="6"/>
      <c r="K51" s="6"/>
      <c r="L51" s="6"/>
      <c r="Q51" s="17"/>
      <c r="R51" s="17"/>
    </row>
    <row r="52" spans="1:18" s="2" customFormat="1">
      <c r="A52" s="5"/>
      <c r="I52" s="79"/>
      <c r="J52" s="79"/>
      <c r="K52" s="6"/>
      <c r="L52" s="6"/>
      <c r="Q52" s="17"/>
      <c r="R52" s="17"/>
    </row>
    <row r="53" spans="1:18" s="2" customFormat="1">
      <c r="A53" s="5"/>
      <c r="I53" s="44"/>
      <c r="J53" s="81"/>
      <c r="K53" s="6"/>
      <c r="L53" s="6"/>
      <c r="Q53" s="17"/>
      <c r="R53" s="17"/>
    </row>
    <row r="54" spans="1:18" s="2" customFormat="1">
      <c r="A54" s="5"/>
      <c r="Q54" s="17"/>
      <c r="R54" s="17"/>
    </row>
    <row r="55" spans="1:18" s="2" customFormat="1">
      <c r="A55" s="5"/>
      <c r="Q55" s="17"/>
      <c r="R55" s="17"/>
    </row>
    <row r="56" spans="1:18" s="2" customFormat="1">
      <c r="A56" s="5"/>
      <c r="Q56" s="17"/>
      <c r="R56" s="17"/>
    </row>
    <row r="57" spans="1:18" s="2" customFormat="1">
      <c r="A57" s="5"/>
      <c r="Q57" s="17"/>
      <c r="R57" s="17"/>
    </row>
    <row r="58" spans="1:18" s="2" customFormat="1">
      <c r="A58" s="5"/>
      <c r="Q58" s="17"/>
      <c r="R58" s="17"/>
    </row>
    <row r="59" spans="1:18" s="2" customFormat="1">
      <c r="A59" s="5"/>
      <c r="Q59" s="17"/>
      <c r="R59" s="17"/>
    </row>
    <row r="60" spans="1:18" s="2" customFormat="1">
      <c r="A60" s="5"/>
      <c r="Q60" s="17"/>
      <c r="R60" s="17"/>
    </row>
    <row r="61" spans="1:18" s="2" customFormat="1">
      <c r="A61" s="5"/>
      <c r="Q61" s="17"/>
      <c r="R61" s="17"/>
    </row>
    <row r="62" spans="1:18" s="2" customFormat="1">
      <c r="A62" s="5"/>
      <c r="Q62" s="17"/>
      <c r="R62" s="17"/>
    </row>
    <row r="63" spans="1:18" s="2" customFormat="1">
      <c r="A63" s="5"/>
      <c r="Q63" s="17"/>
      <c r="R63" s="17"/>
    </row>
    <row r="64" spans="1:18" s="2" customFormat="1">
      <c r="A64" s="5"/>
      <c r="Q64" s="17"/>
      <c r="R64" s="17"/>
    </row>
    <row r="65" spans="1:18" s="2" customFormat="1">
      <c r="A65" s="5"/>
      <c r="Q65" s="17"/>
      <c r="R65" s="17"/>
    </row>
    <row r="66" spans="1:18" s="2" customFormat="1">
      <c r="A66" s="5"/>
      <c r="Q66" s="17"/>
      <c r="R66" s="17"/>
    </row>
    <row r="67" spans="1:18" s="2" customFormat="1">
      <c r="A67" s="5"/>
      <c r="Q67" s="17"/>
      <c r="R67" s="17"/>
    </row>
    <row r="68" spans="1:18" s="2" customFormat="1">
      <c r="A68" s="5"/>
      <c r="Q68" s="17"/>
      <c r="R68" s="17"/>
    </row>
    <row r="69" spans="1:18" s="2" customFormat="1">
      <c r="A69" s="5"/>
      <c r="Q69" s="17"/>
      <c r="R69" s="17"/>
    </row>
    <row r="70" spans="1:18" s="2" customFormat="1">
      <c r="A70" s="5"/>
      <c r="Q70" s="17"/>
      <c r="R70" s="17"/>
    </row>
    <row r="71" spans="1:18" s="2" customFormat="1">
      <c r="A71" s="5"/>
      <c r="Q71" s="17"/>
      <c r="R71" s="17"/>
    </row>
    <row r="72" spans="1:18" s="2" customFormat="1">
      <c r="A72" s="5"/>
      <c r="Q72" s="17"/>
      <c r="R72" s="17"/>
    </row>
    <row r="73" spans="1:18" s="2" customFormat="1">
      <c r="A73" s="5"/>
      <c r="Q73" s="17"/>
      <c r="R73" s="17"/>
    </row>
    <row r="74" spans="1:18" s="2" customFormat="1">
      <c r="A74" s="5"/>
      <c r="Q74" s="17"/>
      <c r="R74" s="17"/>
    </row>
    <row r="75" spans="1:18" s="2" customFormat="1">
      <c r="A75" s="5"/>
      <c r="Q75" s="17"/>
      <c r="R75" s="17"/>
    </row>
    <row r="76" spans="1:18" s="2" customFormat="1">
      <c r="A76" s="5"/>
      <c r="Q76" s="17"/>
      <c r="R76" s="17"/>
    </row>
    <row r="77" spans="1:18" s="2" customFormat="1">
      <c r="A77" s="5"/>
      <c r="Q77" s="17"/>
      <c r="R77" s="17"/>
    </row>
    <row r="78" spans="1:18" s="2" customFormat="1">
      <c r="A78" s="5"/>
      <c r="Q78" s="17"/>
      <c r="R78" s="17"/>
    </row>
  </sheetData>
  <mergeCells count="21">
    <mergeCell ref="B29:G29"/>
    <mergeCell ref="Q8:V8"/>
    <mergeCell ref="Q10:V10"/>
    <mergeCell ref="Q29:V29"/>
    <mergeCell ref="H8:O8"/>
    <mergeCell ref="H10:O10"/>
    <mergeCell ref="B8:G8"/>
    <mergeCell ref="B2:AA2"/>
    <mergeCell ref="C5:D5"/>
    <mergeCell ref="R5:S5"/>
    <mergeCell ref="Q27:V27"/>
    <mergeCell ref="B27:G27"/>
    <mergeCell ref="G5:I6"/>
    <mergeCell ref="B10:G10"/>
    <mergeCell ref="W5:Y5"/>
    <mergeCell ref="R6:S6"/>
    <mergeCell ref="W6:Y7"/>
    <mergeCell ref="R7:S7"/>
    <mergeCell ref="C7:D7"/>
    <mergeCell ref="C6:D6"/>
    <mergeCell ref="U5:V5"/>
  </mergeCells>
  <pageMargins left="0.25" right="0.25" top="0.5" bottom="0.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2062-6400-4845-A88E-2A3B83F5D261}">
  <sheetPr codeName="Sheet5"/>
  <dimension ref="A2:D10"/>
  <sheetViews>
    <sheetView workbookViewId="0">
      <selection activeCell="F17" sqref="F17"/>
    </sheetView>
  </sheetViews>
  <sheetFormatPr defaultColWidth="11.44140625" defaultRowHeight="14.4"/>
  <cols>
    <col min="1" max="1" width="14.44140625" bestFit="1" customWidth="1"/>
    <col min="4" max="4" width="10.77734375" style="66"/>
  </cols>
  <sheetData>
    <row r="2" spans="1:3">
      <c r="A2" s="191" t="s">
        <v>88</v>
      </c>
      <c r="B2" s="67" t="s">
        <v>26</v>
      </c>
      <c r="C2" s="67" t="s">
        <v>27</v>
      </c>
    </row>
    <row r="3" spans="1:3">
      <c r="A3" s="102" t="s">
        <v>89</v>
      </c>
      <c r="B3" s="66">
        <v>61.2</v>
      </c>
      <c r="C3" s="66">
        <v>17.600000000000001</v>
      </c>
    </row>
    <row r="4" spans="1:3">
      <c r="A4" s="102" t="s">
        <v>118</v>
      </c>
      <c r="B4" s="66">
        <v>53.5</v>
      </c>
      <c r="C4" s="66">
        <v>15.5</v>
      </c>
    </row>
    <row r="5" spans="1:3">
      <c r="A5" s="102" t="s">
        <v>31</v>
      </c>
      <c r="B5" s="66">
        <v>64.45</v>
      </c>
      <c r="C5" s="66">
        <v>20.059999999999999</v>
      </c>
    </row>
    <row r="6" spans="1:3">
      <c r="A6" s="102" t="s">
        <v>33</v>
      </c>
      <c r="B6" s="66">
        <v>56.2</v>
      </c>
      <c r="C6" s="66">
        <v>16.100000000000001</v>
      </c>
    </row>
    <row r="7" spans="1:3">
      <c r="A7" s="102" t="s">
        <v>32</v>
      </c>
      <c r="B7" s="66">
        <v>60.53</v>
      </c>
      <c r="C7" s="66">
        <v>21.7</v>
      </c>
    </row>
    <row r="8" spans="1:3">
      <c r="A8" s="102" t="s">
        <v>29</v>
      </c>
      <c r="B8" s="66">
        <v>67.209999999999994</v>
      </c>
      <c r="C8" s="66">
        <v>13.69</v>
      </c>
    </row>
    <row r="9" spans="1:3">
      <c r="A9" s="102" t="s">
        <v>28</v>
      </c>
      <c r="B9" s="66">
        <v>62.5</v>
      </c>
      <c r="C9" s="66">
        <v>11.1</v>
      </c>
    </row>
    <row r="10" spans="1:3">
      <c r="A10" s="102" t="s">
        <v>30</v>
      </c>
      <c r="B10" s="66">
        <v>55.83</v>
      </c>
      <c r="C10" s="66">
        <v>17.25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Opening</vt:lpstr>
      <vt:lpstr>Enter Scores</vt:lpstr>
      <vt:lpstr>Graphs</vt:lpstr>
      <vt:lpstr>Serial Administrations</vt:lpstr>
      <vt:lpstr>Short Form Results</vt:lpstr>
      <vt:lpstr>Norms</vt:lpstr>
      <vt:lpstr>'Enter Scores'!Print_Area</vt:lpstr>
      <vt:lpstr>Graphs!Print_Area</vt:lpstr>
      <vt:lpstr>'Serial Administrations'!Print_Area</vt:lpstr>
      <vt:lpstr>'Short Form 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GDGPsych</dc:creator>
  <cp:lastModifiedBy>Glen Greenberg</cp:lastModifiedBy>
  <cp:lastPrinted>2023-09-01T17:07:06Z</cp:lastPrinted>
  <dcterms:created xsi:type="dcterms:W3CDTF">2020-09-21T19:17:51Z</dcterms:created>
  <dcterms:modified xsi:type="dcterms:W3CDTF">2025-10-01T09:42:25Z</dcterms:modified>
</cp:coreProperties>
</file>