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glengreenberg/Desktop/"/>
    </mc:Choice>
  </mc:AlternateContent>
  <xr:revisionPtr revIDLastSave="0" documentId="13_ncr:1_{A8D8AE4A-D78C-9346-A6C1-B28623B47E36}" xr6:coauthVersionLast="47" xr6:coauthVersionMax="47" xr10:uidLastSave="{00000000-0000-0000-0000-000000000000}"/>
  <bookViews>
    <workbookView xWindow="3660" yWindow="960" windowWidth="20500" windowHeight="16260" xr2:uid="{00000000-000D-0000-FFFF-FFFF00000000}"/>
  </bookViews>
  <sheets>
    <sheet name="Scoring" sheetId="1" r:id="rId1"/>
    <sheet name="Print Results" sheetId="6" r:id="rId2"/>
    <sheet name="Repeat Assessments" sheetId="3" r:id="rId3"/>
    <sheet name="Healthy Controls" sheetId="4" r:id="rId4"/>
    <sheet name="Set Up Other Group Data" sheetId="2" r:id="rId5"/>
  </sheets>
  <definedNames>
    <definedName name="_xlnm.Print_Area" localSheetId="1">'Print Results'!$B$2:$J$46</definedName>
    <definedName name="_xlnm.Print_Area" localSheetId="2">'Repeat Assessments'!$B$2:$F$38</definedName>
  </definedNames>
  <calcPr calcId="191029" iterateCount="5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6" l="1"/>
  <c r="C45" i="6"/>
  <c r="C44" i="6"/>
  <c r="G4" i="6"/>
  <c r="F4" i="6"/>
  <c r="E4" i="6"/>
  <c r="N39" i="1"/>
  <c r="N38" i="1"/>
  <c r="N37" i="1"/>
  <c r="M34" i="1"/>
  <c r="M39" i="1"/>
  <c r="M38" i="1"/>
  <c r="M37" i="1"/>
  <c r="F4" i="4"/>
  <c r="D14" i="6"/>
  <c r="C14" i="6"/>
  <c r="C13" i="6"/>
  <c r="C12" i="6"/>
  <c r="J20" i="6" l="1"/>
  <c r="D45" i="6"/>
  <c r="D44" i="6"/>
  <c r="D43" i="6"/>
  <c r="C43" i="6"/>
  <c r="C41" i="6"/>
  <c r="D13" i="6"/>
  <c r="D12" i="6"/>
  <c r="I4" i="6"/>
  <c r="B4" i="6"/>
  <c r="J21" i="6"/>
  <c r="Z79" i="6"/>
  <c r="Z76" i="6"/>
  <c r="F7" i="3"/>
  <c r="F12" i="1"/>
  <c r="C15" i="6" s="1"/>
  <c r="C4" i="4"/>
  <c r="C16" i="6" l="1"/>
  <c r="C14" i="3"/>
  <c r="F11" i="3"/>
  <c r="F10" i="3"/>
  <c r="F9" i="3"/>
  <c r="F8" i="3"/>
  <c r="G98" i="2"/>
  <c r="G97" i="2"/>
  <c r="K96" i="2"/>
  <c r="J96" i="2"/>
  <c r="I96" i="2"/>
  <c r="G96" i="2"/>
  <c r="G95" i="2"/>
  <c r="G94" i="2"/>
  <c r="K93" i="2"/>
  <c r="J93" i="2"/>
  <c r="I93" i="2"/>
  <c r="G93" i="2"/>
  <c r="G92" i="2"/>
  <c r="G91" i="2"/>
  <c r="K90" i="2"/>
  <c r="J90" i="2"/>
  <c r="I90" i="2"/>
  <c r="G90" i="2"/>
  <c r="G89" i="2"/>
  <c r="G88" i="2"/>
  <c r="K87" i="2"/>
  <c r="J87" i="2"/>
  <c r="I87" i="2"/>
  <c r="G87" i="2"/>
  <c r="G86" i="2"/>
  <c r="G85" i="2"/>
  <c r="K84" i="2"/>
  <c r="J84" i="2"/>
  <c r="I84" i="2"/>
  <c r="G84" i="2"/>
  <c r="G83" i="2"/>
  <c r="G82" i="2"/>
  <c r="K81" i="2"/>
  <c r="J81" i="2"/>
  <c r="I81" i="2"/>
  <c r="G81" i="2"/>
  <c r="G80" i="2"/>
  <c r="G79" i="2"/>
  <c r="K78" i="2"/>
  <c r="J78" i="2"/>
  <c r="I78" i="2"/>
  <c r="G78" i="2"/>
  <c r="G77" i="2"/>
  <c r="G76" i="2"/>
  <c r="K75" i="2"/>
  <c r="J75" i="2"/>
  <c r="I75" i="2"/>
  <c r="G75" i="2"/>
  <c r="G74" i="2"/>
  <c r="G73" i="2"/>
  <c r="K72" i="2"/>
  <c r="J72" i="2"/>
  <c r="I72" i="2"/>
  <c r="G72" i="2"/>
  <c r="G71" i="2"/>
  <c r="G70" i="2"/>
  <c r="K69" i="2"/>
  <c r="J69" i="2"/>
  <c r="I69" i="2"/>
  <c r="G69" i="2"/>
  <c r="G68" i="2"/>
  <c r="G67" i="2"/>
  <c r="K66" i="2"/>
  <c r="J66" i="2"/>
  <c r="I66" i="2"/>
  <c r="G66" i="2"/>
  <c r="G65" i="2"/>
  <c r="G64" i="2"/>
  <c r="K63" i="2"/>
  <c r="J63" i="2"/>
  <c r="I63" i="2"/>
  <c r="G63" i="2"/>
  <c r="G62" i="2"/>
  <c r="G61" i="2"/>
  <c r="K60" i="2"/>
  <c r="J60" i="2"/>
  <c r="I60" i="2"/>
  <c r="G60" i="2"/>
  <c r="G59" i="2"/>
  <c r="G58" i="2"/>
  <c r="K57" i="2"/>
  <c r="J57" i="2"/>
  <c r="I57" i="2"/>
  <c r="G57" i="2"/>
  <c r="G56" i="2"/>
  <c r="G55" i="2"/>
  <c r="K54" i="2"/>
  <c r="J54" i="2"/>
  <c r="I54" i="2"/>
  <c r="G54" i="2"/>
  <c r="G53" i="2"/>
  <c r="G52" i="2"/>
  <c r="K51" i="2"/>
  <c r="J51" i="2"/>
  <c r="I51" i="2"/>
  <c r="G51" i="2"/>
  <c r="G50" i="2"/>
  <c r="G49" i="2"/>
  <c r="K48" i="2"/>
  <c r="J48" i="2"/>
  <c r="I48" i="2"/>
  <c r="G48" i="2"/>
  <c r="G47" i="2"/>
  <c r="G46" i="2"/>
  <c r="K45" i="2"/>
  <c r="J45" i="2"/>
  <c r="I45" i="2"/>
  <c r="G45" i="2"/>
  <c r="G44" i="2"/>
  <c r="G43" i="2"/>
  <c r="K42" i="2"/>
  <c r="J42" i="2"/>
  <c r="I42" i="2"/>
  <c r="G42" i="2"/>
  <c r="G41" i="2"/>
  <c r="G40" i="2"/>
  <c r="K39" i="2"/>
  <c r="J39" i="2"/>
  <c r="I39" i="2"/>
  <c r="G39" i="2"/>
  <c r="G38" i="2"/>
  <c r="G37" i="2"/>
  <c r="K36" i="2"/>
  <c r="J36" i="2"/>
  <c r="I36" i="2"/>
  <c r="G36" i="2"/>
  <c r="G35" i="2"/>
  <c r="G34" i="2"/>
  <c r="K33" i="2"/>
  <c r="J33" i="2"/>
  <c r="I33" i="2"/>
  <c r="G33" i="2"/>
  <c r="J30" i="2"/>
  <c r="I30" i="2"/>
  <c r="J27" i="2"/>
  <c r="I27" i="2"/>
  <c r="J24" i="2"/>
  <c r="I24" i="2"/>
  <c r="K24" i="2" s="1"/>
  <c r="G23" i="2"/>
  <c r="G22" i="2"/>
  <c r="J21" i="2"/>
  <c r="I21" i="2"/>
  <c r="K21" i="2" s="1"/>
  <c r="G21" i="2"/>
  <c r="G20" i="2"/>
  <c r="G19" i="2"/>
  <c r="J18" i="2"/>
  <c r="I18" i="2"/>
  <c r="G18" i="2"/>
  <c r="G17" i="2"/>
  <c r="G16" i="2"/>
  <c r="J15" i="2"/>
  <c r="I15" i="2"/>
  <c r="G15" i="2"/>
  <c r="G14" i="2"/>
  <c r="G13" i="2"/>
  <c r="P12" i="2"/>
  <c r="J12" i="2"/>
  <c r="I12" i="2"/>
  <c r="G12" i="2"/>
  <c r="P11" i="2"/>
  <c r="G11" i="2"/>
  <c r="G10" i="2"/>
  <c r="J9" i="2"/>
  <c r="I9" i="2"/>
  <c r="G9" i="2"/>
  <c r="O8" i="2"/>
  <c r="C17" i="3" l="1"/>
  <c r="C16" i="3"/>
  <c r="C15" i="3"/>
  <c r="K12" i="2"/>
  <c r="D17" i="3"/>
  <c r="F17" i="3"/>
  <c r="K18" i="2"/>
  <c r="K15" i="2"/>
  <c r="O15" i="2"/>
  <c r="O11" i="2"/>
  <c r="O12" i="2"/>
  <c r="K30" i="2"/>
  <c r="K27" i="2"/>
  <c r="K9" i="2"/>
  <c r="P13" i="2" l="1"/>
  <c r="O13" i="2"/>
  <c r="G12" i="1" l="1"/>
  <c r="E8" i="4"/>
  <c r="D19" i="1" l="1"/>
  <c r="D22" i="6" s="1"/>
  <c r="D15" i="6"/>
  <c r="E16" i="6" s="1"/>
  <c r="V45" i="6" s="1"/>
  <c r="V46" i="6" s="1"/>
  <c r="F9" i="4"/>
  <c r="E9" i="4"/>
  <c r="F8" i="4"/>
  <c r="D18" i="1"/>
  <c r="D21" i="6" s="1"/>
  <c r="H13" i="1"/>
  <c r="C20" i="1"/>
  <c r="M40" i="1" s="1"/>
  <c r="C18" i="1"/>
  <c r="C21" i="6" s="1"/>
  <c r="F13" i="1"/>
  <c r="C19" i="1"/>
  <c r="C22" i="6" s="1"/>
  <c r="C23" i="6" l="1"/>
  <c r="H12" i="1"/>
  <c r="E15" i="6" s="1"/>
  <c r="F19" i="1"/>
  <c r="F22" i="6" s="1"/>
  <c r="E19" i="1"/>
  <c r="E22" i="6" s="1"/>
  <c r="E11" i="4"/>
  <c r="F10" i="4"/>
  <c r="E10" i="4"/>
  <c r="C46" i="6"/>
  <c r="F11" i="4"/>
  <c r="F20" i="1"/>
  <c r="O12" i="1" s="1"/>
  <c r="K9" i="1" s="1"/>
  <c r="E20" i="1"/>
  <c r="E23" i="6" s="1"/>
  <c r="D20" i="1"/>
  <c r="D23" i="6" s="1"/>
  <c r="F18" i="1"/>
  <c r="F21" i="6" s="1"/>
  <c r="E18" i="1"/>
  <c r="E21" i="6" s="1"/>
  <c r="H9" i="1"/>
  <c r="E12" i="6" s="1"/>
  <c r="C7" i="6" l="1"/>
  <c r="H15" i="6"/>
  <c r="F23" i="6"/>
  <c r="H10" i="1"/>
  <c r="E13" i="6" s="1"/>
  <c r="H11" i="1"/>
  <c r="E14" i="6" s="1"/>
  <c r="C36" i="1" l="1"/>
  <c r="J22" i="6" s="1"/>
  <c r="S56" i="1"/>
  <c r="S57" i="1" s="1"/>
  <c r="C38" i="1" l="1"/>
  <c r="E32" i="1" s="1"/>
  <c r="E34" i="1" s="1"/>
  <c r="H25" i="6" l="1"/>
  <c r="J23" i="6"/>
  <c r="H24" i="6"/>
  <c r="W87" i="1"/>
  <c r="W90" i="1"/>
</calcChain>
</file>

<file path=xl/sharedStrings.xml><?xml version="1.0" encoding="utf-8"?>
<sst xmlns="http://schemas.openxmlformats.org/spreadsheetml/2006/main" count="176" uniqueCount="117">
  <si>
    <t>Sample Data</t>
  </si>
  <si>
    <t>Name</t>
  </si>
  <si>
    <t>Date</t>
  </si>
  <si>
    <t>Diagnosis or Group</t>
  </si>
  <si>
    <t>Correct</t>
  </si>
  <si>
    <t>Commissions</t>
  </si>
  <si>
    <t>Accuracy Index</t>
  </si>
  <si>
    <t>1.8 sec.</t>
  </si>
  <si>
    <t>Score</t>
  </si>
  <si>
    <t>z score</t>
  </si>
  <si>
    <t>T score</t>
  </si>
  <si>
    <t>SS</t>
  </si>
  <si>
    <t>1.4 sec.</t>
  </si>
  <si>
    <t>1.0 sec.</t>
  </si>
  <si>
    <t xml:space="preserve">Target Hit % </t>
  </si>
  <si>
    <t>ACCURACY INDEX ACROSS TRIALS</t>
  </si>
  <si>
    <t>SUBJECT RATING OF THEIR PERFORMANCE</t>
  </si>
  <si>
    <t>Difficulty Rating</t>
  </si>
  <si>
    <t>Little difficult</t>
  </si>
  <si>
    <t>Estimated Accuracy %</t>
  </si>
  <si>
    <t>Actual Target Accuracy</t>
  </si>
  <si>
    <t>Difference</t>
  </si>
  <si>
    <t>Means</t>
  </si>
  <si>
    <t>sds</t>
  </si>
  <si>
    <t>Easy</t>
  </si>
  <si>
    <t>Group Avg Correct</t>
  </si>
  <si>
    <t>A little difficult</t>
  </si>
  <si>
    <t>Group Avg Commissions</t>
  </si>
  <si>
    <t>Moderately difficult</t>
  </si>
  <si>
    <t>Extremely difficult</t>
  </si>
  <si>
    <t>Sample</t>
  </si>
  <si>
    <t>Group</t>
  </si>
  <si>
    <t>Administration #</t>
  </si>
  <si>
    <t>1.1.25</t>
  </si>
  <si>
    <t>2..1.25</t>
  </si>
  <si>
    <t>3.1.25</t>
  </si>
  <si>
    <t>STATISTICS</t>
  </si>
  <si>
    <t>Average AI =</t>
  </si>
  <si>
    <t>Range =</t>
  </si>
  <si>
    <t>SD =</t>
  </si>
  <si>
    <t>This spreadsheet organizes and analyzes your group data.</t>
  </si>
  <si>
    <t>Note</t>
  </si>
  <si>
    <t>Research group</t>
  </si>
  <si>
    <t>PARTICIPANT RESULTS</t>
  </si>
  <si>
    <t>Subject</t>
  </si>
  <si>
    <t>ID</t>
  </si>
  <si>
    <t>AI</t>
  </si>
  <si>
    <t>Group:</t>
  </si>
  <si>
    <t>#0001</t>
  </si>
  <si>
    <t>Group stats</t>
  </si>
  <si>
    <t>Mean</t>
  </si>
  <si>
    <t>sd</t>
  </si>
  <si>
    <t>Commission</t>
  </si>
  <si>
    <t>HEALTHY NORMS</t>
  </si>
  <si>
    <t>SD</t>
  </si>
  <si>
    <t>Target %</t>
  </si>
  <si>
    <t>ACCURACY INDEX</t>
  </si>
  <si>
    <t>REPEAT ASSESSMENTS</t>
  </si>
  <si>
    <t>Results</t>
  </si>
  <si>
    <t>Comm.</t>
  </si>
  <si>
    <t>Group Name</t>
  </si>
  <si>
    <t>COMPARISON TO HEALTHY CONTROLS</t>
  </si>
  <si>
    <t>to</t>
  </si>
  <si>
    <t>Group A.I.</t>
  </si>
  <si>
    <t>RESULTS SUMMARY</t>
  </si>
  <si>
    <t>Count</t>
  </si>
  <si>
    <t xml:space="preserve">Totals </t>
  </si>
  <si>
    <t>8.1.25</t>
  </si>
  <si>
    <r>
      <t xml:space="preserve">TENS TEST RESULTS </t>
    </r>
    <r>
      <rPr>
        <sz val="8"/>
        <color theme="0"/>
        <rFont val="Calibri (Body)"/>
      </rPr>
      <t>(Correct vs. Commissions)</t>
    </r>
  </si>
  <si>
    <t>TENS TEST RESULTS (Correct vs. Commissions)</t>
  </si>
  <si>
    <t>9.2.25</t>
  </si>
  <si>
    <t>Trial (secs)</t>
  </si>
  <si>
    <t>Range</t>
  </si>
  <si>
    <t>Number of Assessments =</t>
  </si>
  <si>
    <t>REPEAT TENS TEST ASSESSMENTS</t>
  </si>
  <si>
    <t>Higher score = more impairment</t>
  </si>
  <si>
    <t>Subject #</t>
  </si>
  <si>
    <t>SUBJECT PERFORMANCE COMPARED TO HEALTHY NORMS</t>
  </si>
  <si>
    <t>SET UP OTHER TENS TEST GROUP DATA</t>
  </si>
  <si>
    <t>8.15.25</t>
  </si>
  <si>
    <t>Estimated Target %</t>
  </si>
  <si>
    <t>Enter the number correct and the number of commissions for each subject for the 3 trials. The Accuracy Index for each subject and for the group will be automatically generated. This table accomodates 30 subjects.</t>
  </si>
  <si>
    <t>Memory concerns</t>
  </si>
  <si>
    <t>Interval</t>
  </si>
  <si>
    <t>Difficulty rating</t>
  </si>
  <si>
    <t>Interpretation</t>
  </si>
  <si>
    <t>1.8                              1.4                                1.0</t>
  </si>
  <si>
    <t>Avg Correct</t>
  </si>
  <si>
    <t>Avg Commissions</t>
  </si>
  <si>
    <t>Subject score</t>
  </si>
  <si>
    <t>My group</t>
  </si>
  <si>
    <t>Ss A.I. vs group (z)</t>
  </si>
  <si>
    <t>RESULTS (Subject vs Healthy Norms)</t>
  </si>
  <si>
    <t>Set up Other Group Data</t>
  </si>
  <si>
    <r>
      <rPr>
        <sz val="9"/>
        <color theme="4" tint="-0.499984740745262"/>
        <rFont val="Calibri"/>
        <family val="2"/>
        <scheme val="minor"/>
      </rPr>
      <t xml:space="preserve">Input the means and sd for a specific group to compare the individual. </t>
    </r>
    <r>
      <rPr>
        <b/>
        <sz val="9"/>
        <color theme="4" tint="-0.499984740745262"/>
        <rFont val="Calibri"/>
        <family val="2"/>
        <scheme val="minor"/>
      </rPr>
      <t xml:space="preserve">
</t>
    </r>
    <r>
      <rPr>
        <sz val="9"/>
        <color theme="4" tint="-0.499984740745262"/>
        <rFont val="Calibri"/>
        <family val="2"/>
        <scheme val="minor"/>
      </rPr>
      <t>Use the</t>
    </r>
    <r>
      <rPr>
        <sz val="9"/>
        <color theme="1"/>
        <rFont val="Calibri"/>
        <family val="2"/>
        <scheme val="minor"/>
      </rPr>
      <t xml:space="preserve"> </t>
    </r>
    <r>
      <rPr>
        <b/>
        <sz val="9"/>
        <color theme="1"/>
        <rFont val="Calibri"/>
        <family val="2"/>
        <scheme val="minor"/>
      </rPr>
      <t>Set Up Other Group Data</t>
    </r>
    <r>
      <rPr>
        <sz val="9"/>
        <color theme="1"/>
        <rFont val="Calibri"/>
        <family val="2"/>
        <scheme val="minor"/>
      </rPr>
      <t xml:space="preserve"> tab to aid in this process.</t>
    </r>
  </si>
  <si>
    <r>
      <rPr>
        <b/>
        <sz val="9"/>
        <color theme="0"/>
        <rFont val="Calibri"/>
        <family val="2"/>
        <scheme val="minor"/>
      </rPr>
      <t>INSTRUCTIONS</t>
    </r>
    <r>
      <rPr>
        <sz val="9"/>
        <color theme="0"/>
        <rFont val="Calibri"/>
        <family val="2"/>
        <scheme val="minor"/>
      </rPr>
      <t xml:space="preserve">  
Record the number of correct responses and commission errors for each trial. Provide the individuals estimated target identification percentage, if available. Include a local or other group for additional analysis, if those norms are available.</t>
    </r>
  </si>
  <si>
    <t>Intervals</t>
  </si>
  <si>
    <t>1.10.26</t>
  </si>
  <si>
    <r>
      <rPr>
        <b/>
        <sz val="9"/>
        <color rgb="FFFFFF00"/>
        <rFont val="Calibri"/>
        <family val="2"/>
        <scheme val="minor"/>
      </rPr>
      <t>OPTIONAL</t>
    </r>
    <r>
      <rPr>
        <sz val="9"/>
        <color rgb="FFFFFF00"/>
        <rFont val="Calibri"/>
        <family val="2"/>
        <scheme val="minor"/>
      </rPr>
      <t xml:space="preserve">      Individual compared to Local or Other Group norms</t>
    </r>
  </si>
  <si>
    <t>Age</t>
  </si>
  <si>
    <t>Ed</t>
  </si>
  <si>
    <t>Sex</t>
  </si>
  <si>
    <t>NOTE</t>
  </si>
  <si>
    <t>Male</t>
  </si>
  <si>
    <t>Sample results</t>
  </si>
  <si>
    <t>© Glen D. Greenberg PhD</t>
  </si>
  <si>
    <t>www.PRTpublishing.com
v 3.5</t>
  </si>
  <si>
    <t>Rate using drop-down list</t>
  </si>
  <si>
    <t>GROUP RESULTS</t>
  </si>
  <si>
    <t>These means and sds are automatically entered into the LOCAL OR OTHER GROUP norms table on the Scoring tab</t>
  </si>
  <si>
    <r>
      <rPr>
        <sz val="18"/>
        <color rgb="FFFFFF00"/>
        <rFont val="Calibri"/>
        <family val="2"/>
      </rPr>
      <t xml:space="preserve">Tens Test </t>
    </r>
    <r>
      <rPr>
        <sz val="8"/>
        <color rgb="FFFFFF00"/>
        <rFont val="Calibri"/>
        <family val="2"/>
      </rPr>
      <t>©</t>
    </r>
  </si>
  <si>
    <r>
      <t>TENS TEST</t>
    </r>
    <r>
      <rPr>
        <sz val="7"/>
        <color theme="1"/>
        <rFont val="Calibri (Body)"/>
      </rPr>
      <t xml:space="preserve"> ©        </t>
    </r>
    <r>
      <rPr>
        <sz val="14"/>
        <color theme="1"/>
        <rFont val="Calibri"/>
        <family val="2"/>
        <scheme val="minor"/>
      </rPr>
      <t>Results</t>
    </r>
    <r>
      <rPr>
        <sz val="7"/>
        <color theme="1"/>
        <rFont val="Calibri (Body)"/>
      </rPr>
      <t xml:space="preserve">                                                © Glen D. Greenberg, PhD.            www.PRTpublishing.com.  V 3.5</t>
    </r>
  </si>
  <si>
    <t xml:space="preserve"> The Accuracy Index (AI) is the best measure of performance</t>
  </si>
  <si>
    <r>
      <t xml:space="preserve">z score </t>
    </r>
    <r>
      <rPr>
        <i/>
        <u/>
        <sz val="7"/>
        <rFont val="Calibri"/>
        <family val="2"/>
        <scheme val="minor"/>
      </rPr>
      <t>&gt;</t>
    </r>
    <r>
      <rPr>
        <i/>
        <sz val="7"/>
        <rFont val="Calibri"/>
        <family val="2"/>
        <scheme val="minor"/>
      </rPr>
      <t xml:space="preserve"> 1.5 sd below norm gp average is in </t>
    </r>
    <r>
      <rPr>
        <i/>
        <sz val="7"/>
        <color rgb="FFFF0000"/>
        <rFont val="Calibri (Body)"/>
      </rPr>
      <t>red</t>
    </r>
  </si>
  <si>
    <r>
      <t xml:space="preserve">LOCAL or OTHER GROUP NORMS  </t>
    </r>
    <r>
      <rPr>
        <i/>
        <sz val="8"/>
        <color theme="1"/>
        <rFont val="Calibri (Body)"/>
      </rPr>
      <t>If other group data has been entered</t>
    </r>
  </si>
  <si>
    <t>INTERVAL (secs)</t>
  </si>
  <si>
    <t>Ss AI vs. this group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</si>
</sst>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98" x14ac:knownFonts="1">
    <font>
      <sz val="9"/>
      <name val="Arial"/>
    </font>
    <font>
      <sz val="8"/>
      <name val="Arial"/>
      <family val="2"/>
    </font>
    <font>
      <sz val="9"/>
      <color indexed="8"/>
      <name val="Tahoma"/>
      <family val="2"/>
    </font>
    <font>
      <b/>
      <sz val="9"/>
      <name val="Arial"/>
      <family val="2"/>
    </font>
    <font>
      <u/>
      <sz val="8"/>
      <name val="Arial"/>
      <family val="2"/>
    </font>
    <font>
      <sz val="9"/>
      <name val="Arial"/>
      <family val="2"/>
    </font>
    <font>
      <sz val="6"/>
      <color indexed="8"/>
      <name val="Arial"/>
      <family val="2"/>
    </font>
    <font>
      <sz val="11"/>
      <name val="Times New Roman"/>
      <family val="1"/>
    </font>
    <font>
      <sz val="8"/>
      <color theme="0" tint="-0.499984740745262"/>
      <name val="Arial"/>
      <family val="2"/>
    </font>
    <font>
      <sz val="18"/>
      <name val="Century Gothic"/>
      <family val="2"/>
    </font>
    <font>
      <u/>
      <sz val="9"/>
      <color theme="10"/>
      <name val="Arial"/>
      <family val="2"/>
    </font>
    <font>
      <u/>
      <sz val="9"/>
      <color theme="11"/>
      <name val="Arial"/>
      <family val="2"/>
    </font>
    <font>
      <b/>
      <sz val="13"/>
      <color theme="3"/>
      <name val="Calibri"/>
      <family val="2"/>
      <scheme val="minor"/>
    </font>
    <font>
      <sz val="9"/>
      <color theme="0"/>
      <name val="Arial"/>
      <family val="2"/>
    </font>
    <font>
      <sz val="11"/>
      <color theme="0"/>
      <name val="Times New Roman"/>
      <family val="1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u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sz val="9"/>
      <color rgb="FFFFFF00"/>
      <name val="Calibri"/>
      <family val="2"/>
      <scheme val="minor"/>
    </font>
    <font>
      <b/>
      <sz val="8"/>
      <name val="Calibri"/>
      <family val="2"/>
    </font>
    <font>
      <b/>
      <sz val="9"/>
      <color theme="0"/>
      <name val="Calibri"/>
      <family val="2"/>
      <scheme val="minor"/>
    </font>
    <font>
      <sz val="9"/>
      <color theme="1"/>
      <name val="Arial"/>
      <family val="2"/>
    </font>
    <font>
      <b/>
      <sz val="8"/>
      <color theme="4" tint="-0.249977111117893"/>
      <name val="Calibri"/>
      <family val="2"/>
      <scheme val="minor"/>
    </font>
    <font>
      <sz val="8"/>
      <color theme="0"/>
      <name val="Arial"/>
      <family val="2"/>
    </font>
    <font>
      <sz val="9"/>
      <color rgb="FFFF0000"/>
      <name val="Arial"/>
      <family val="2"/>
    </font>
    <font>
      <sz val="9"/>
      <color theme="0" tint="-0.499984740745262"/>
      <name val="Arial"/>
      <family val="2"/>
    </font>
    <font>
      <sz val="9"/>
      <color theme="0" tint="-0.499984740745262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6"/>
      <color rgb="FFFFFF00"/>
      <name val="Calibri"/>
      <family val="2"/>
    </font>
    <font>
      <sz val="8"/>
      <color rgb="FFFFFF00"/>
      <name val="Calibri"/>
      <family val="2"/>
    </font>
    <font>
      <sz val="8"/>
      <color theme="4" tint="-0.24997711111789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color theme="1"/>
      <name val="Calibri Light"/>
      <family val="2"/>
      <scheme val="major"/>
    </font>
    <font>
      <sz val="8"/>
      <color rgb="FFFFFF00"/>
      <name val="Calibri"/>
      <family val="2"/>
      <scheme val="minor"/>
    </font>
    <font>
      <sz val="9"/>
      <color rgb="FFFFFF00"/>
      <name val="Arial"/>
      <family val="2"/>
    </font>
    <font>
      <sz val="7"/>
      <name val="Calibri"/>
      <family val="2"/>
      <scheme val="minor"/>
    </font>
    <font>
      <sz val="8"/>
      <name val="Calibri Light"/>
      <family val="2"/>
      <scheme val="major"/>
    </font>
    <font>
      <b/>
      <sz val="8"/>
      <name val="Arial"/>
      <family val="2"/>
    </font>
    <font>
      <sz val="7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color theme="1" tint="0.249977111117893"/>
      <name val="Calibri"/>
      <family val="2"/>
      <scheme val="minor"/>
    </font>
    <font>
      <sz val="7"/>
      <color indexed="8"/>
      <name val="Century Gothic"/>
      <family val="1"/>
    </font>
    <font>
      <sz val="7"/>
      <name val="Arial"/>
      <family val="2"/>
    </font>
    <font>
      <sz val="7"/>
      <color theme="1"/>
      <name val="Calibri"/>
      <family val="2"/>
      <scheme val="minor"/>
    </font>
    <font>
      <b/>
      <sz val="8"/>
      <color theme="4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70C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8"/>
      <color theme="9"/>
      <name val="Arial"/>
      <family val="2"/>
    </font>
    <font>
      <sz val="7"/>
      <color theme="4" tint="-0.249977111117893"/>
      <name val="Calibri"/>
      <family val="2"/>
      <scheme val="minor"/>
    </font>
    <font>
      <sz val="9"/>
      <color rgb="FFFFFF00"/>
      <name val="Calibri"/>
      <family val="2"/>
      <scheme val="minor"/>
    </font>
    <font>
      <sz val="9"/>
      <color rgb="FF0070C0"/>
      <name val="Calibri"/>
      <family val="2"/>
      <scheme val="minor"/>
    </font>
    <font>
      <i/>
      <sz val="9"/>
      <name val="Calibri"/>
      <family val="2"/>
      <scheme val="minor"/>
    </font>
    <font>
      <sz val="8"/>
      <color theme="9" tint="0.59999389629810485"/>
      <name val="Calibri"/>
      <family val="2"/>
      <scheme val="minor"/>
    </font>
    <font>
      <u/>
      <sz val="8"/>
      <color theme="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8"/>
      <name val="Arial"/>
      <family val="2"/>
    </font>
    <font>
      <b/>
      <sz val="9"/>
      <color theme="4" tint="-0.249977111117893"/>
      <name val="Calibri"/>
      <family val="2"/>
      <scheme val="minor"/>
    </font>
    <font>
      <sz val="8"/>
      <color theme="1"/>
      <name val="Arial"/>
      <family val="2"/>
    </font>
    <font>
      <b/>
      <sz val="10"/>
      <color theme="0"/>
      <name val="Calibri"/>
      <family val="2"/>
      <scheme val="minor"/>
    </font>
    <font>
      <i/>
      <sz val="7"/>
      <name val="Calibri"/>
      <family val="2"/>
      <scheme val="minor"/>
    </font>
    <font>
      <b/>
      <sz val="8"/>
      <color theme="1"/>
      <name val="Helvetica Neue"/>
      <family val="2"/>
    </font>
    <font>
      <u/>
      <sz val="8"/>
      <color theme="10"/>
      <name val="Calibri"/>
      <family val="2"/>
      <scheme val="minor"/>
    </font>
    <font>
      <i/>
      <u/>
      <sz val="7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7"/>
      <color theme="1"/>
      <name val="Calibri (Body)"/>
    </font>
    <font>
      <sz val="8"/>
      <color theme="0"/>
      <name val="Calibri (Body)"/>
    </font>
    <font>
      <b/>
      <sz val="8"/>
      <color rgb="FFFE4352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0"/>
      <color rgb="FFFE435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9"/>
      <color theme="4" tint="-0.499984740745262"/>
      <name val="Calibri"/>
      <family val="2"/>
      <scheme val="minor"/>
    </font>
    <font>
      <sz val="9"/>
      <color theme="4" tint="-0.499984740745262"/>
      <name val="Calibri"/>
      <family val="2"/>
      <scheme val="minor"/>
    </font>
    <font>
      <b/>
      <sz val="8"/>
      <color rgb="FFFF6900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sz val="9"/>
      <color theme="1"/>
      <name val="Calibri (Body)"/>
    </font>
    <font>
      <sz val="8"/>
      <color theme="0"/>
      <name val="Calibri"/>
      <family val="2"/>
    </font>
    <font>
      <sz val="14"/>
      <color theme="1"/>
      <name val="Calibri"/>
      <family val="2"/>
      <scheme val="minor"/>
    </font>
    <font>
      <sz val="18"/>
      <color rgb="FFFFFF00"/>
      <name val="Calibri"/>
      <family val="2"/>
    </font>
    <font>
      <i/>
      <sz val="7"/>
      <color rgb="FFFF0000"/>
      <name val="Calibri (Body)"/>
    </font>
    <font>
      <i/>
      <sz val="8"/>
      <color theme="1"/>
      <name val="Calibri (Body)"/>
    </font>
    <font>
      <sz val="9"/>
      <color theme="5" tint="0.7999816888943144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0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3" tint="0.39991454817346722"/>
      </right>
      <top/>
      <bottom/>
      <diagonal/>
    </border>
    <border>
      <left style="thin">
        <color theme="3" tint="0.39988402966399123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3" tint="0.39988402966399123"/>
      </left>
      <right/>
      <top/>
      <bottom style="thin">
        <color theme="3" tint="0.39991454817346722"/>
      </bottom>
      <diagonal/>
    </border>
    <border>
      <left/>
      <right/>
      <top/>
      <bottom style="thin">
        <color theme="3" tint="0.39991454817346722"/>
      </bottom>
      <diagonal/>
    </border>
    <border>
      <left/>
      <right style="thin">
        <color theme="3" tint="0.39991454817346722"/>
      </right>
      <top/>
      <bottom style="thin">
        <color theme="3" tint="0.39991454817346722"/>
      </bottom>
      <diagonal/>
    </border>
    <border>
      <left style="thin">
        <color theme="3" tint="0.39994506668294322"/>
      </left>
      <right/>
      <top style="thin">
        <color theme="3" tint="0.39994506668294322"/>
      </top>
      <bottom style="thin">
        <color theme="3" tint="0.39994506668294322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3" tint="0.39991454817346722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1" tint="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1" tint="0.34998626667073579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slantDashDot">
        <color theme="1"/>
      </bottom>
      <diagonal/>
    </border>
    <border>
      <left/>
      <right style="thin">
        <color theme="0" tint="-0.34998626667073579"/>
      </right>
      <top style="thin">
        <color indexed="64"/>
      </top>
      <bottom style="slantDashDot">
        <color theme="1"/>
      </bottom>
      <diagonal/>
    </border>
    <border>
      <left style="thin">
        <color theme="0" tint="-0.34998626667073579"/>
      </left>
      <right/>
      <top style="thin">
        <color indexed="64"/>
      </top>
      <bottom style="slantDashDot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slantDashDot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slantDashDot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8" tint="0.3999450666829432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0" tint="-0.499984740745262"/>
      </top>
      <bottom style="thin">
        <color theme="0" tint="-0.24994659260841701"/>
      </bottom>
      <diagonal/>
    </border>
  </borders>
  <cellStyleXfs count="7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0" fillId="0" borderId="0" applyNumberFormat="0" applyFill="0" applyBorder="0" applyAlignment="0" applyProtection="0"/>
  </cellStyleXfs>
  <cellXfs count="53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center" vertical="top" wrapText="1"/>
    </xf>
    <xf numFmtId="0" fontId="4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1" fillId="0" borderId="0" xfId="0" applyNumberFormat="1" applyFont="1" applyAlignment="1" applyProtection="1">
      <alignment horizontal="center"/>
      <protection locked="0"/>
    </xf>
    <xf numFmtId="0" fontId="0" fillId="2" borderId="0" xfId="0" applyFill="1"/>
    <xf numFmtId="0" fontId="6" fillId="0" borderId="0" xfId="0" applyFont="1"/>
    <xf numFmtId="164" fontId="8" fillId="0" borderId="0" xfId="0" applyNumberFormat="1" applyFont="1" applyAlignment="1">
      <alignment horizontal="center"/>
    </xf>
    <xf numFmtId="164" fontId="0" fillId="0" borderId="0" xfId="0" applyNumberFormat="1"/>
    <xf numFmtId="0" fontId="5" fillId="0" borderId="0" xfId="0" applyFont="1"/>
    <xf numFmtId="0" fontId="0" fillId="0" borderId="0" xfId="0" applyAlignment="1">
      <alignment horizontal="left" vertical="center"/>
    </xf>
    <xf numFmtId="0" fontId="14" fillId="0" borderId="0" xfId="0" applyFont="1" applyProtection="1">
      <protection hidden="1"/>
    </xf>
    <xf numFmtId="0" fontId="15" fillId="0" borderId="0" xfId="0" applyFont="1" applyAlignment="1">
      <alignment vertical="center"/>
    </xf>
    <xf numFmtId="0" fontId="1" fillId="0" borderId="0" xfId="0" applyFont="1"/>
    <xf numFmtId="0" fontId="15" fillId="0" borderId="0" xfId="0" applyFont="1"/>
    <xf numFmtId="0" fontId="16" fillId="2" borderId="0" xfId="0" applyFont="1" applyFill="1" applyAlignment="1">
      <alignment vertical="center"/>
    </xf>
    <xf numFmtId="0" fontId="15" fillId="0" borderId="0" xfId="0" applyFont="1" applyAlignment="1" applyProtection="1">
      <alignment horizontal="center"/>
      <protection locked="0"/>
    </xf>
    <xf numFmtId="1" fontId="15" fillId="0" borderId="0" xfId="0" applyNumberFormat="1" applyFont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0" fontId="16" fillId="0" borderId="0" xfId="0" applyFont="1"/>
    <xf numFmtId="0" fontId="23" fillId="0" borderId="0" xfId="5" applyFont="1" applyBorder="1" applyAlignment="1">
      <alignment vertical="center"/>
    </xf>
    <xf numFmtId="0" fontId="15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7" fillId="2" borderId="0" xfId="0" applyNumberFormat="1" applyFont="1" applyFill="1" applyAlignment="1">
      <alignment horizontal="center" vertical="center"/>
    </xf>
    <xf numFmtId="2" fontId="22" fillId="2" borderId="0" xfId="0" applyNumberFormat="1" applyFont="1" applyFill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30" fillId="2" borderId="0" xfId="0" applyFont="1" applyFill="1"/>
    <xf numFmtId="0" fontId="33" fillId="0" borderId="0" xfId="0" applyFont="1"/>
    <xf numFmtId="0" fontId="34" fillId="0" borderId="0" xfId="0" applyFont="1"/>
    <xf numFmtId="0" fontId="35" fillId="0" borderId="0" xfId="0" applyFont="1" applyAlignment="1">
      <alignment horizontal="left" vertical="center"/>
    </xf>
    <xf numFmtId="0" fontId="26" fillId="0" borderId="0" xfId="0" applyFont="1"/>
    <xf numFmtId="0" fontId="8" fillId="0" borderId="0" xfId="0" applyFont="1" applyAlignment="1" applyProtection="1">
      <alignment horizontal="center"/>
      <protection locked="0"/>
    </xf>
    <xf numFmtId="1" fontId="8" fillId="0" borderId="0" xfId="0" applyNumberFormat="1" applyFont="1" applyAlignment="1">
      <alignment horizontal="center"/>
    </xf>
    <xf numFmtId="1" fontId="8" fillId="0" borderId="0" xfId="0" applyNumberFormat="1" applyFont="1" applyAlignment="1" applyProtection="1">
      <alignment horizontal="center"/>
      <protection locked="0"/>
    </xf>
    <xf numFmtId="0" fontId="34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0" fontId="25" fillId="0" borderId="0" xfId="0" applyFont="1"/>
    <xf numFmtId="0" fontId="36" fillId="0" borderId="0" xfId="0" applyFont="1"/>
    <xf numFmtId="9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0" fontId="14" fillId="0" borderId="0" xfId="0" applyFont="1" applyAlignment="1" applyProtection="1">
      <alignment vertical="center" wrapText="1"/>
      <protection hidden="1"/>
    </xf>
    <xf numFmtId="0" fontId="7" fillId="0" borderId="0" xfId="0" applyFont="1" applyAlignment="1">
      <alignment vertical="center" wrapText="1"/>
    </xf>
    <xf numFmtId="0" fontId="34" fillId="0" borderId="0" xfId="0" applyFont="1" applyAlignment="1">
      <alignment vertical="center" wrapText="1"/>
    </xf>
    <xf numFmtId="0" fontId="35" fillId="0" borderId="0" xfId="0" applyFont="1" applyAlignment="1">
      <alignment vertical="center" wrapText="1"/>
    </xf>
    <xf numFmtId="164" fontId="16" fillId="2" borderId="0" xfId="0" applyNumberFormat="1" applyFont="1" applyFill="1" applyAlignment="1">
      <alignment horizontal="center" vertical="center"/>
    </xf>
    <xf numFmtId="0" fontId="39" fillId="2" borderId="0" xfId="0" applyFont="1" applyFill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165" fontId="16" fillId="2" borderId="0" xfId="0" applyNumberFormat="1" applyFont="1" applyFill="1" applyAlignment="1">
      <alignment horizontal="center" vertical="center"/>
    </xf>
    <xf numFmtId="0" fontId="29" fillId="2" borderId="0" xfId="0" applyFont="1" applyFill="1"/>
    <xf numFmtId="0" fontId="1" fillId="2" borderId="0" xfId="0" applyFont="1" applyFill="1" applyAlignment="1" applyProtection="1">
      <alignment horizontal="center"/>
      <protection locked="0"/>
    </xf>
    <xf numFmtId="0" fontId="19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16" fillId="2" borderId="0" xfId="0" applyFont="1" applyFill="1"/>
    <xf numFmtId="1" fontId="16" fillId="2" borderId="0" xfId="0" applyNumberFormat="1" applyFont="1" applyFill="1" applyAlignment="1">
      <alignment horizontal="center"/>
    </xf>
    <xf numFmtId="9" fontId="16" fillId="2" borderId="0" xfId="0" applyNumberFormat="1" applyFont="1" applyFill="1" applyAlignment="1">
      <alignment horizontal="center"/>
    </xf>
    <xf numFmtId="1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43" fillId="2" borderId="0" xfId="0" applyFont="1" applyFill="1" applyAlignment="1">
      <alignment horizontal="left"/>
    </xf>
    <xf numFmtId="0" fontId="5" fillId="2" borderId="0" xfId="0" applyFont="1" applyFill="1"/>
    <xf numFmtId="0" fontId="18" fillId="0" borderId="0" xfId="0" applyFont="1"/>
    <xf numFmtId="1" fontId="32" fillId="0" borderId="0" xfId="0" applyNumberFormat="1" applyFont="1" applyAlignment="1">
      <alignment horizontal="center"/>
    </xf>
    <xf numFmtId="1" fontId="32" fillId="0" borderId="0" xfId="0" applyNumberFormat="1" applyFont="1" applyAlignment="1" applyProtection="1">
      <alignment horizontal="center"/>
      <protection locked="0"/>
    </xf>
    <xf numFmtId="0" fontId="16" fillId="2" borderId="0" xfId="0" applyFont="1" applyFill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>
      <alignment horizontal="center" vertical="center"/>
    </xf>
    <xf numFmtId="0" fontId="16" fillId="0" borderId="0" xfId="0" applyFont="1" applyAlignment="1" applyProtection="1">
      <alignment horizontal="center" vertical="center"/>
      <protection locked="0"/>
    </xf>
    <xf numFmtId="165" fontId="20" fillId="0" borderId="0" xfId="0" applyNumberFormat="1" applyFont="1" applyAlignment="1">
      <alignment horizontal="center" vertical="center"/>
    </xf>
    <xf numFmtId="1" fontId="4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1" fillId="2" borderId="0" xfId="0" applyFont="1" applyFill="1"/>
    <xf numFmtId="0" fontId="16" fillId="2" borderId="0" xfId="0" applyFont="1" applyFill="1" applyAlignment="1">
      <alignment horizontal="center"/>
    </xf>
    <xf numFmtId="0" fontId="9" fillId="0" borderId="0" xfId="0" applyFont="1"/>
    <xf numFmtId="9" fontId="13" fillId="0" borderId="0" xfId="0" applyNumberFormat="1" applyFont="1"/>
    <xf numFmtId="9" fontId="48" fillId="0" borderId="0" xfId="0" applyNumberFormat="1" applyFont="1"/>
    <xf numFmtId="0" fontId="50" fillId="0" borderId="0" xfId="0" applyFont="1" applyAlignment="1">
      <alignment vertical="center"/>
    </xf>
    <xf numFmtId="0" fontId="51" fillId="0" borderId="0" xfId="0" applyFont="1"/>
    <xf numFmtId="0" fontId="52" fillId="0" borderId="0" xfId="5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4" fillId="0" borderId="0" xfId="0" applyFont="1"/>
    <xf numFmtId="0" fontId="54" fillId="0" borderId="0" xfId="0" applyFont="1" applyAlignment="1">
      <alignment horizontal="center" vertical="center"/>
    </xf>
    <xf numFmtId="0" fontId="54" fillId="0" borderId="0" xfId="0" applyFont="1" applyAlignment="1">
      <alignment vertical="center"/>
    </xf>
    <xf numFmtId="0" fontId="54" fillId="2" borderId="0" xfId="0" applyFont="1" applyFill="1" applyAlignment="1">
      <alignment vertical="center"/>
    </xf>
    <xf numFmtId="165" fontId="17" fillId="2" borderId="0" xfId="0" applyNumberFormat="1" applyFont="1" applyFill="1" applyAlignment="1">
      <alignment horizontal="right" vertical="center"/>
    </xf>
    <xf numFmtId="0" fontId="61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44" fillId="0" borderId="0" xfId="0" applyFont="1" applyAlignment="1">
      <alignment vertical="center"/>
    </xf>
    <xf numFmtId="0" fontId="5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/>
    <xf numFmtId="0" fontId="61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165" fontId="15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66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5" fontId="55" fillId="2" borderId="0" xfId="0" applyNumberFormat="1" applyFont="1" applyFill="1" applyAlignment="1">
      <alignment horizontal="center" vertical="center"/>
    </xf>
    <xf numFmtId="0" fontId="52" fillId="0" borderId="0" xfId="5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18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horizontal="center" vertical="center"/>
    </xf>
    <xf numFmtId="0" fontId="67" fillId="0" borderId="0" xfId="5" applyFont="1" applyBorder="1" applyAlignment="1">
      <alignment vertical="center"/>
    </xf>
    <xf numFmtId="0" fontId="48" fillId="5" borderId="23" xfId="0" applyFont="1" applyFill="1" applyBorder="1" applyAlignment="1">
      <alignment horizontal="center" vertical="center"/>
    </xf>
    <xf numFmtId="0" fontId="6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7" fillId="2" borderId="0" xfId="5" applyFont="1" applyFill="1" applyBorder="1" applyAlignment="1">
      <alignment horizontal="center" vertical="center"/>
    </xf>
    <xf numFmtId="0" fontId="43" fillId="0" borderId="0" xfId="0" applyFont="1"/>
    <xf numFmtId="0" fontId="20" fillId="2" borderId="0" xfId="0" applyFont="1" applyFill="1" applyAlignment="1">
      <alignment horizontal="left" vertical="center"/>
    </xf>
    <xf numFmtId="1" fontId="16" fillId="2" borderId="0" xfId="0" applyNumberFormat="1" applyFont="1" applyFill="1" applyAlignment="1">
      <alignment horizontal="center" vertical="center"/>
    </xf>
    <xf numFmtId="0" fontId="30" fillId="0" borderId="0" xfId="0" applyFont="1"/>
    <xf numFmtId="0" fontId="44" fillId="0" borderId="0" xfId="0" applyFont="1" applyAlignment="1">
      <alignment horizontal="center"/>
    </xf>
    <xf numFmtId="164" fontId="40" fillId="2" borderId="0" xfId="0" applyNumberFormat="1" applyFont="1" applyFill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49" fontId="16" fillId="8" borderId="0" xfId="0" applyNumberFormat="1" applyFont="1" applyFill="1" applyAlignment="1">
      <alignment horizontal="center" vertical="center"/>
    </xf>
    <xf numFmtId="9" fontId="56" fillId="2" borderId="0" xfId="0" applyNumberFormat="1" applyFont="1" applyFill="1" applyAlignment="1">
      <alignment horizontal="center" vertical="center"/>
    </xf>
    <xf numFmtId="0" fontId="23" fillId="2" borderId="0" xfId="5" applyFont="1" applyFill="1" applyBorder="1" applyAlignment="1">
      <alignment vertical="center"/>
    </xf>
    <xf numFmtId="9" fontId="71" fillId="2" borderId="0" xfId="0" applyNumberFormat="1" applyFont="1" applyFill="1" applyAlignment="1">
      <alignment horizontal="center" vertical="center"/>
    </xf>
    <xf numFmtId="2" fontId="70" fillId="2" borderId="0" xfId="0" applyNumberFormat="1" applyFont="1" applyFill="1" applyAlignment="1">
      <alignment horizontal="center" vertical="center"/>
    </xf>
    <xf numFmtId="0" fontId="42" fillId="2" borderId="0" xfId="0" applyFont="1" applyFill="1" applyAlignment="1">
      <alignment horizontal="center" vertical="center"/>
    </xf>
    <xf numFmtId="0" fontId="60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1" fontId="54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69" fillId="2" borderId="0" xfId="0" applyFont="1" applyFill="1" applyAlignment="1">
      <alignment horizontal="center" vertical="center" wrapText="1"/>
    </xf>
    <xf numFmtId="9" fontId="69" fillId="2" borderId="0" xfId="0" applyNumberFormat="1" applyFont="1" applyFill="1" applyAlignment="1">
      <alignment horizontal="center" vertical="center"/>
    </xf>
    <xf numFmtId="0" fontId="64" fillId="2" borderId="0" xfId="0" applyFont="1" applyFill="1" applyAlignment="1">
      <alignment horizontal="center" vertical="center"/>
    </xf>
    <xf numFmtId="9" fontId="67" fillId="2" borderId="0" xfId="0" applyNumberFormat="1" applyFont="1" applyFill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2" borderId="0" xfId="0" applyFont="1" applyFill="1" applyAlignment="1">
      <alignment horizontal="center" vertical="center"/>
    </xf>
    <xf numFmtId="0" fontId="45" fillId="0" borderId="0" xfId="0" applyFont="1" applyAlignment="1">
      <alignment horizontal="left" vertical="center" wrapText="1"/>
    </xf>
    <xf numFmtId="0" fontId="17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vertical="center"/>
    </xf>
    <xf numFmtId="0" fontId="44" fillId="0" borderId="0" xfId="0" applyFont="1" applyAlignment="1">
      <alignment vertical="center" wrapText="1" shrinkToFit="1"/>
    </xf>
    <xf numFmtId="0" fontId="31" fillId="2" borderId="0" xfId="0" applyFont="1" applyFill="1" applyAlignment="1">
      <alignment horizontal="center" vertical="center" wrapText="1"/>
    </xf>
    <xf numFmtId="0" fontId="39" fillId="2" borderId="0" xfId="0" applyFont="1" applyFill="1" applyAlignment="1">
      <alignment horizontal="center" vertical="center" wrapText="1"/>
    </xf>
    <xf numFmtId="0" fontId="39" fillId="2" borderId="0" xfId="0" applyFont="1" applyFill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9" fontId="2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wrapText="1"/>
    </xf>
    <xf numFmtId="0" fontId="49" fillId="2" borderId="0" xfId="0" applyFont="1" applyFill="1" applyAlignment="1">
      <alignment vertical="center"/>
    </xf>
    <xf numFmtId="0" fontId="16" fillId="2" borderId="0" xfId="0" applyFont="1" applyFill="1" applyAlignment="1" applyProtection="1">
      <alignment horizontal="center" vertical="center"/>
      <protection locked="0"/>
    </xf>
    <xf numFmtId="165" fontId="16" fillId="2" borderId="0" xfId="0" applyNumberFormat="1" applyFont="1" applyFill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vertical="center"/>
    </xf>
    <xf numFmtId="0" fontId="63" fillId="2" borderId="0" xfId="0" applyFont="1" applyFill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165" fontId="53" fillId="2" borderId="0" xfId="0" applyNumberFormat="1" applyFont="1" applyFill="1" applyAlignment="1">
      <alignment horizontal="center" vertical="center"/>
    </xf>
    <xf numFmtId="164" fontId="53" fillId="2" borderId="0" xfId="0" applyNumberFormat="1" applyFont="1" applyFill="1" applyAlignment="1">
      <alignment horizontal="center" vertical="center"/>
    </xf>
    <xf numFmtId="0" fontId="47" fillId="2" borderId="0" xfId="0" applyFont="1" applyFill="1" applyAlignment="1">
      <alignment horizontal="center" vertical="center"/>
    </xf>
    <xf numFmtId="0" fontId="54" fillId="2" borderId="0" xfId="0" applyFont="1" applyFill="1" applyAlignment="1">
      <alignment horizontal="center" wrapText="1"/>
    </xf>
    <xf numFmtId="0" fontId="54" fillId="2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72" fillId="0" borderId="0" xfId="0" applyFont="1" applyAlignment="1">
      <alignment horizontal="left" vertical="center"/>
    </xf>
    <xf numFmtId="0" fontId="73" fillId="0" borderId="0" xfId="0" applyFont="1"/>
    <xf numFmtId="0" fontId="16" fillId="0" borderId="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7" fillId="0" borderId="0" xfId="5" applyFont="1" applyBorder="1" applyAlignment="1">
      <alignment horizontal="center" vertical="center"/>
    </xf>
    <xf numFmtId="0" fontId="20" fillId="6" borderId="31" xfId="0" applyFont="1" applyFill="1" applyBorder="1" applyAlignment="1">
      <alignment horizontal="center" vertical="center"/>
    </xf>
    <xf numFmtId="0" fontId="20" fillId="6" borderId="32" xfId="0" applyFont="1" applyFill="1" applyBorder="1" applyAlignment="1">
      <alignment horizontal="center" vertical="center"/>
    </xf>
    <xf numFmtId="165" fontId="40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center"/>
    </xf>
    <xf numFmtId="0" fontId="59" fillId="2" borderId="0" xfId="0" applyFont="1" applyFill="1" applyAlignment="1">
      <alignment horizontal="center" vertical="center"/>
    </xf>
    <xf numFmtId="165" fontId="54" fillId="0" borderId="0" xfId="0" applyNumberFormat="1" applyFont="1" applyAlignment="1">
      <alignment horizontal="center" vertical="center"/>
    </xf>
    <xf numFmtId="164" fontId="40" fillId="2" borderId="37" xfId="0" applyNumberFormat="1" applyFont="1" applyFill="1" applyBorder="1" applyAlignment="1">
      <alignment horizontal="center" vertical="center"/>
    </xf>
    <xf numFmtId="2" fontId="40" fillId="2" borderId="39" xfId="0" applyNumberFormat="1" applyFont="1" applyFill="1" applyBorder="1" applyAlignment="1">
      <alignment horizontal="center" vertical="center"/>
    </xf>
    <xf numFmtId="165" fontId="40" fillId="2" borderId="39" xfId="0" applyNumberFormat="1" applyFont="1" applyFill="1" applyBorder="1" applyAlignment="1">
      <alignment horizontal="center" vertical="center"/>
    </xf>
    <xf numFmtId="0" fontId="54" fillId="2" borderId="0" xfId="0" applyFont="1" applyFill="1"/>
    <xf numFmtId="0" fontId="21" fillId="0" borderId="0" xfId="0" applyFont="1" applyAlignment="1">
      <alignment horizontal="right" vertical="center"/>
    </xf>
    <xf numFmtId="9" fontId="22" fillId="2" borderId="5" xfId="0" applyNumberFormat="1" applyFont="1" applyFill="1" applyBorder="1" applyAlignment="1">
      <alignment horizontal="center" vertical="center"/>
    </xf>
    <xf numFmtId="0" fontId="67" fillId="2" borderId="0" xfId="0" applyFont="1" applyFill="1" applyAlignment="1">
      <alignment horizontal="left" vertical="center" wrapText="1"/>
    </xf>
    <xf numFmtId="0" fontId="44" fillId="2" borderId="0" xfId="0" applyFont="1" applyFill="1" applyAlignment="1">
      <alignment horizontal="center" vertical="center"/>
    </xf>
    <xf numFmtId="14" fontId="21" fillId="0" borderId="0" xfId="5" applyNumberFormat="1" applyFont="1" applyBorder="1" applyAlignment="1">
      <alignment horizontal="center" vertical="center"/>
    </xf>
    <xf numFmtId="165" fontId="15" fillId="2" borderId="0" xfId="5" applyNumberFormat="1" applyFont="1" applyFill="1" applyBorder="1" applyAlignment="1">
      <alignment horizontal="center" vertical="center" wrapText="1"/>
    </xf>
    <xf numFmtId="0" fontId="59" fillId="2" borderId="23" xfId="0" applyFont="1" applyFill="1" applyBorder="1" applyAlignment="1">
      <alignment horizontal="center" vertical="center"/>
    </xf>
    <xf numFmtId="9" fontId="17" fillId="2" borderId="0" xfId="0" applyNumberFormat="1" applyFont="1" applyFill="1" applyAlignment="1">
      <alignment horizontal="center" vertical="center"/>
    </xf>
    <xf numFmtId="0" fontId="20" fillId="0" borderId="0" xfId="0" applyFont="1" applyAlignment="1">
      <alignment horizontal="left" vertical="center"/>
    </xf>
    <xf numFmtId="9" fontId="77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9" fontId="16" fillId="2" borderId="0" xfId="0" applyNumberFormat="1" applyFont="1" applyFill="1" applyAlignment="1">
      <alignment horizontal="center" vertical="center"/>
    </xf>
    <xf numFmtId="0" fontId="70" fillId="0" borderId="0" xfId="0" applyFont="1"/>
    <xf numFmtId="9" fontId="21" fillId="2" borderId="0" xfId="0" applyNumberFormat="1" applyFont="1" applyFill="1" applyAlignment="1">
      <alignment horizontal="center" vertical="center"/>
    </xf>
    <xf numFmtId="0" fontId="48" fillId="5" borderId="0" xfId="0" applyFont="1" applyFill="1" applyAlignment="1">
      <alignment horizontal="center" vertical="center"/>
    </xf>
    <xf numFmtId="0" fontId="46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1" fillId="2" borderId="49" xfId="0" applyFont="1" applyFill="1" applyBorder="1" applyAlignment="1">
      <alignment horizontal="center" vertical="center"/>
    </xf>
    <xf numFmtId="0" fontId="16" fillId="2" borderId="49" xfId="0" applyFont="1" applyFill="1" applyBorder="1" applyAlignment="1" applyProtection="1">
      <alignment horizontal="center" vertical="center"/>
      <protection locked="0"/>
    </xf>
    <xf numFmtId="0" fontId="45" fillId="2" borderId="0" xfId="0" applyFont="1" applyFill="1" applyAlignment="1">
      <alignment horizontal="center"/>
    </xf>
    <xf numFmtId="0" fontId="13" fillId="0" borderId="0" xfId="0" applyFont="1"/>
    <xf numFmtId="0" fontId="16" fillId="2" borderId="2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2" fontId="16" fillId="2" borderId="0" xfId="0" applyNumberFormat="1" applyFont="1" applyFill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165" fontId="18" fillId="5" borderId="26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6" fillId="3" borderId="37" xfId="0" applyFont="1" applyFill="1" applyBorder="1" applyAlignment="1">
      <alignment horizontal="center" vertical="center"/>
    </xf>
    <xf numFmtId="0" fontId="16" fillId="3" borderId="39" xfId="0" applyFont="1" applyFill="1" applyBorder="1" applyAlignment="1">
      <alignment horizontal="center" vertical="center"/>
    </xf>
    <xf numFmtId="10" fontId="16" fillId="3" borderId="39" xfId="0" applyNumberFormat="1" applyFont="1" applyFill="1" applyBorder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0" fontId="15" fillId="5" borderId="40" xfId="0" applyFont="1" applyFill="1" applyBorder="1"/>
    <xf numFmtId="0" fontId="15" fillId="5" borderId="0" xfId="0" applyFont="1" applyFill="1" applyAlignment="1">
      <alignment horizontal="center"/>
    </xf>
    <xf numFmtId="0" fontId="15" fillId="5" borderId="0" xfId="0" applyFont="1" applyFill="1"/>
    <xf numFmtId="0" fontId="15" fillId="5" borderId="13" xfId="0" applyFont="1" applyFill="1" applyBorder="1"/>
    <xf numFmtId="0" fontId="15" fillId="5" borderId="14" xfId="0" applyFont="1" applyFill="1" applyBorder="1"/>
    <xf numFmtId="0" fontId="15" fillId="5" borderId="17" xfId="0" applyFont="1" applyFill="1" applyBorder="1"/>
    <xf numFmtId="0" fontId="15" fillId="5" borderId="19" xfId="0" applyFont="1" applyFill="1" applyBorder="1"/>
    <xf numFmtId="0" fontId="15" fillId="5" borderId="18" xfId="0" applyFont="1" applyFill="1" applyBorder="1" applyAlignment="1">
      <alignment horizontal="center"/>
    </xf>
    <xf numFmtId="0" fontId="15" fillId="5" borderId="18" xfId="0" applyFont="1" applyFill="1" applyBorder="1"/>
    <xf numFmtId="0" fontId="48" fillId="5" borderId="0" xfId="0" applyFont="1" applyFill="1"/>
    <xf numFmtId="0" fontId="18" fillId="5" borderId="0" xfId="0" applyFont="1" applyFill="1" applyAlignment="1">
      <alignment vertical="center"/>
    </xf>
    <xf numFmtId="0" fontId="47" fillId="5" borderId="0" xfId="0" applyFont="1" applyFill="1" applyAlignment="1">
      <alignment vertical="center"/>
    </xf>
    <xf numFmtId="2" fontId="67" fillId="2" borderId="2" xfId="0" applyNumberFormat="1" applyFont="1" applyFill="1" applyBorder="1" applyAlignment="1">
      <alignment horizontal="center" vertical="center"/>
    </xf>
    <xf numFmtId="2" fontId="67" fillId="2" borderId="16" xfId="0" applyNumberFormat="1" applyFont="1" applyFill="1" applyBorder="1" applyAlignment="1">
      <alignment horizontal="center" vertical="center"/>
    </xf>
    <xf numFmtId="0" fontId="48" fillId="9" borderId="53" xfId="0" applyFont="1" applyFill="1" applyBorder="1" applyAlignment="1">
      <alignment horizontal="center" vertical="center"/>
    </xf>
    <xf numFmtId="0" fontId="48" fillId="9" borderId="54" xfId="0" applyFont="1" applyFill="1" applyBorder="1" applyAlignment="1">
      <alignment horizontal="center" vertical="center"/>
    </xf>
    <xf numFmtId="165" fontId="29" fillId="9" borderId="54" xfId="0" applyNumberFormat="1" applyFont="1" applyFill="1" applyBorder="1" applyAlignment="1">
      <alignment horizontal="center" vertical="center"/>
    </xf>
    <xf numFmtId="0" fontId="15" fillId="2" borderId="31" xfId="0" applyFont="1" applyFill="1" applyBorder="1"/>
    <xf numFmtId="0" fontId="48" fillId="9" borderId="55" xfId="0" applyFont="1" applyFill="1" applyBorder="1" applyAlignment="1">
      <alignment horizontal="center" vertical="center"/>
    </xf>
    <xf numFmtId="0" fontId="15" fillId="2" borderId="56" xfId="0" applyFont="1" applyFill="1" applyBorder="1" applyAlignment="1">
      <alignment horizontal="center"/>
    </xf>
    <xf numFmtId="0" fontId="15" fillId="2" borderId="31" xfId="0" applyFont="1" applyFill="1" applyBorder="1" applyAlignment="1">
      <alignment horizontal="center"/>
    </xf>
    <xf numFmtId="0" fontId="15" fillId="2" borderId="32" xfId="0" applyFont="1" applyFill="1" applyBorder="1" applyAlignment="1">
      <alignment horizontal="center"/>
    </xf>
    <xf numFmtId="0" fontId="15" fillId="2" borderId="32" xfId="0" applyFont="1" applyFill="1" applyBorder="1"/>
    <xf numFmtId="0" fontId="48" fillId="9" borderId="57" xfId="0" applyFont="1" applyFill="1" applyBorder="1" applyAlignment="1">
      <alignment horizontal="center" vertical="center"/>
    </xf>
    <xf numFmtId="0" fontId="15" fillId="2" borderId="55" xfId="0" applyFont="1" applyFill="1" applyBorder="1"/>
    <xf numFmtId="0" fontId="15" fillId="2" borderId="37" xfId="0" applyFont="1" applyFill="1" applyBorder="1"/>
    <xf numFmtId="0" fontId="54" fillId="2" borderId="37" xfId="0" applyFont="1" applyFill="1" applyBorder="1"/>
    <xf numFmtId="165" fontId="29" fillId="9" borderId="55" xfId="0" applyNumberFormat="1" applyFont="1" applyFill="1" applyBorder="1" applyAlignment="1">
      <alignment horizontal="center" vertical="center"/>
    </xf>
    <xf numFmtId="0" fontId="15" fillId="2" borderId="54" xfId="0" applyFont="1" applyFill="1" applyBorder="1"/>
    <xf numFmtId="0" fontId="15" fillId="2" borderId="39" xfId="0" applyFont="1" applyFill="1" applyBorder="1"/>
    <xf numFmtId="0" fontId="54" fillId="2" borderId="53" xfId="0" applyFont="1" applyFill="1" applyBorder="1"/>
    <xf numFmtId="165" fontId="29" fillId="9" borderId="53" xfId="0" applyNumberFormat="1" applyFont="1" applyFill="1" applyBorder="1" applyAlignment="1">
      <alignment horizontal="center" vertical="center"/>
    </xf>
    <xf numFmtId="0" fontId="15" fillId="2" borderId="58" xfId="0" applyFont="1" applyFill="1" applyBorder="1"/>
    <xf numFmtId="0" fontId="15" fillId="2" borderId="56" xfId="0" applyFont="1" applyFill="1" applyBorder="1"/>
    <xf numFmtId="0" fontId="54" fillId="2" borderId="54" xfId="0" applyFont="1" applyFill="1" applyBorder="1"/>
    <xf numFmtId="0" fontId="48" fillId="9" borderId="32" xfId="0" applyFont="1" applyFill="1" applyBorder="1" applyAlignment="1">
      <alignment horizontal="center" vertical="center"/>
    </xf>
    <xf numFmtId="0" fontId="15" fillId="2" borderId="58" xfId="0" applyFont="1" applyFill="1" applyBorder="1" applyAlignment="1">
      <alignment horizontal="center"/>
    </xf>
    <xf numFmtId="165" fontId="29" fillId="9" borderId="59" xfId="0" applyNumberFormat="1" applyFont="1" applyFill="1" applyBorder="1" applyAlignment="1">
      <alignment horizontal="center" vertical="center"/>
    </xf>
    <xf numFmtId="165" fontId="15" fillId="2" borderId="54" xfId="0" applyNumberFormat="1" applyFont="1" applyFill="1" applyBorder="1" applyAlignment="1">
      <alignment horizontal="center" vertical="center"/>
    </xf>
    <xf numFmtId="0" fontId="48" fillId="9" borderId="58" xfId="0" applyFont="1" applyFill="1" applyBorder="1" applyAlignment="1">
      <alignment horizontal="center" vertical="center"/>
    </xf>
    <xf numFmtId="0" fontId="15" fillId="2" borderId="57" xfId="0" applyFont="1" applyFill="1" applyBorder="1"/>
    <xf numFmtId="165" fontId="29" fillId="9" borderId="58" xfId="0" applyNumberFormat="1" applyFont="1" applyFill="1" applyBorder="1" applyAlignment="1">
      <alignment horizontal="center" vertical="center"/>
    </xf>
    <xf numFmtId="0" fontId="54" fillId="2" borderId="58" xfId="0" applyFont="1" applyFill="1" applyBorder="1"/>
    <xf numFmtId="0" fontId="54" fillId="2" borderId="32" xfId="0" applyFont="1" applyFill="1" applyBorder="1"/>
    <xf numFmtId="0" fontId="48" fillId="9" borderId="31" xfId="0" applyFont="1" applyFill="1" applyBorder="1" applyAlignment="1">
      <alignment horizontal="center" vertical="center"/>
    </xf>
    <xf numFmtId="0" fontId="15" fillId="2" borderId="59" xfId="0" applyFont="1" applyFill="1" applyBorder="1"/>
    <xf numFmtId="0" fontId="54" fillId="2" borderId="39" xfId="0" applyFont="1" applyFill="1" applyBorder="1"/>
    <xf numFmtId="0" fontId="15" fillId="2" borderId="53" xfId="0" applyFont="1" applyFill="1" applyBorder="1"/>
    <xf numFmtId="165" fontId="29" fillId="9" borderId="57" xfId="0" applyNumberFormat="1" applyFont="1" applyFill="1" applyBorder="1" applyAlignment="1">
      <alignment horizontal="center" vertical="center"/>
    </xf>
    <xf numFmtId="0" fontId="54" fillId="2" borderId="57" xfId="0" applyFont="1" applyFill="1" applyBorder="1"/>
    <xf numFmtId="0" fontId="15" fillId="2" borderId="57" xfId="0" applyFont="1" applyFill="1" applyBorder="1" applyAlignment="1">
      <alignment horizontal="center"/>
    </xf>
    <xf numFmtId="165" fontId="29" fillId="9" borderId="32" xfId="0" applyNumberFormat="1" applyFont="1" applyFill="1" applyBorder="1" applyAlignment="1">
      <alignment horizontal="center" vertical="center"/>
    </xf>
    <xf numFmtId="0" fontId="15" fillId="2" borderId="54" xfId="0" applyFont="1" applyFill="1" applyBorder="1" applyAlignment="1">
      <alignment horizontal="center"/>
    </xf>
    <xf numFmtId="165" fontId="15" fillId="2" borderId="23" xfId="0" applyNumberFormat="1" applyFont="1" applyFill="1" applyBorder="1" applyAlignment="1">
      <alignment horizontal="center" vertical="center"/>
    </xf>
    <xf numFmtId="2" fontId="67" fillId="2" borderId="60" xfId="0" applyNumberFormat="1" applyFont="1" applyFill="1" applyBorder="1" applyAlignment="1">
      <alignment horizontal="center" vertical="center"/>
    </xf>
    <xf numFmtId="0" fontId="29" fillId="5" borderId="0" xfId="0" applyFont="1" applyFill="1" applyAlignment="1">
      <alignment vertical="center"/>
    </xf>
    <xf numFmtId="0" fontId="48" fillId="5" borderId="0" xfId="0" applyFont="1" applyFill="1" applyAlignment="1">
      <alignment vertical="center"/>
    </xf>
    <xf numFmtId="2" fontId="67" fillId="2" borderId="61" xfId="0" applyNumberFormat="1" applyFont="1" applyFill="1" applyBorder="1" applyAlignment="1">
      <alignment horizontal="center" vertical="center"/>
    </xf>
    <xf numFmtId="2" fontId="67" fillId="2" borderId="3" xfId="0" applyNumberFormat="1" applyFont="1" applyFill="1" applyBorder="1" applyAlignment="1" applyProtection="1">
      <alignment horizontal="center" vertical="center"/>
      <protection locked="0"/>
    </xf>
    <xf numFmtId="165" fontId="67" fillId="2" borderId="62" xfId="0" applyNumberFormat="1" applyFont="1" applyFill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64" fillId="0" borderId="63" xfId="0" applyFont="1" applyBorder="1" applyAlignment="1">
      <alignment horizontal="center" vertical="center"/>
    </xf>
    <xf numFmtId="0" fontId="64" fillId="0" borderId="64" xfId="0" applyFont="1" applyBorder="1" applyAlignment="1">
      <alignment horizontal="center" vertical="center"/>
    </xf>
    <xf numFmtId="0" fontId="64" fillId="0" borderId="65" xfId="0" applyFont="1" applyBorder="1" applyAlignment="1">
      <alignment horizontal="center" vertical="center"/>
    </xf>
    <xf numFmtId="0" fontId="64" fillId="0" borderId="66" xfId="0" applyFont="1" applyBorder="1" applyAlignment="1">
      <alignment horizontal="center" vertical="center"/>
    </xf>
    <xf numFmtId="165" fontId="16" fillId="2" borderId="67" xfId="0" applyNumberFormat="1" applyFont="1" applyFill="1" applyBorder="1" applyAlignment="1">
      <alignment horizontal="center" vertical="center"/>
    </xf>
    <xf numFmtId="165" fontId="16" fillId="2" borderId="67" xfId="0" applyNumberFormat="1" applyFont="1" applyFill="1" applyBorder="1" applyAlignment="1" applyProtection="1">
      <alignment horizontal="center" vertical="center"/>
      <protection locked="0"/>
    </xf>
    <xf numFmtId="10" fontId="16" fillId="2" borderId="0" xfId="0" applyNumberFormat="1" applyFont="1" applyFill="1" applyAlignment="1">
      <alignment horizontal="center" vertical="center"/>
    </xf>
    <xf numFmtId="49" fontId="16" fillId="6" borderId="37" xfId="0" applyNumberFormat="1" applyFont="1" applyFill="1" applyBorder="1" applyAlignment="1">
      <alignment horizontal="center" vertical="center"/>
    </xf>
    <xf numFmtId="49" fontId="16" fillId="7" borderId="39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82" fillId="0" borderId="0" xfId="0" applyFont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17" fillId="2" borderId="29" xfId="0" applyFont="1" applyFill="1" applyBorder="1" applyAlignment="1">
      <alignment horizontal="center" vertical="center"/>
    </xf>
    <xf numFmtId="0" fontId="17" fillId="2" borderId="48" xfId="0" applyFont="1" applyFill="1" applyBorder="1" applyAlignment="1">
      <alignment horizontal="center" vertical="center"/>
    </xf>
    <xf numFmtId="0" fontId="52" fillId="2" borderId="0" xfId="5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vertical="center"/>
    </xf>
    <xf numFmtId="0" fontId="85" fillId="3" borderId="41" xfId="0" applyFont="1" applyFill="1" applyBorder="1" applyAlignment="1">
      <alignment horizontal="center" vertical="center"/>
    </xf>
    <xf numFmtId="0" fontId="85" fillId="3" borderId="42" xfId="0" applyFont="1" applyFill="1" applyBorder="1" applyAlignment="1">
      <alignment horizontal="center" vertical="center"/>
    </xf>
    <xf numFmtId="165" fontId="85" fillId="3" borderId="26" xfId="0" applyNumberFormat="1" applyFont="1" applyFill="1" applyBorder="1" applyAlignment="1">
      <alignment horizontal="center" vertical="center"/>
    </xf>
    <xf numFmtId="0" fontId="40" fillId="2" borderId="0" xfId="5" applyFont="1" applyFill="1" applyBorder="1" applyAlignment="1">
      <alignment vertical="center" wrapText="1"/>
    </xf>
    <xf numFmtId="0" fontId="0" fillId="3" borderId="0" xfId="0" applyFill="1"/>
    <xf numFmtId="0" fontId="52" fillId="0" borderId="0" xfId="5" applyFont="1" applyFill="1" applyBorder="1" applyAlignment="1">
      <alignment horizontal="center" vertical="center"/>
    </xf>
    <xf numFmtId="0" fontId="23" fillId="0" borderId="0" xfId="5" applyFont="1" applyFill="1" applyBorder="1" applyAlignment="1">
      <alignment vertical="center"/>
    </xf>
    <xf numFmtId="0" fontId="67" fillId="2" borderId="0" xfId="5" applyFont="1" applyFill="1" applyBorder="1" applyAlignment="1">
      <alignment vertical="center"/>
    </xf>
    <xf numFmtId="0" fontId="52" fillId="2" borderId="0" xfId="5" applyFont="1" applyFill="1" applyBorder="1" applyAlignment="1">
      <alignment vertical="center"/>
    </xf>
    <xf numFmtId="0" fontId="50" fillId="2" borderId="0" xfId="0" applyFont="1" applyFill="1" applyAlignment="1">
      <alignment vertical="center"/>
    </xf>
    <xf numFmtId="164" fontId="8" fillId="2" borderId="0" xfId="0" applyNumberFormat="1" applyFont="1" applyFill="1" applyAlignment="1">
      <alignment horizontal="center"/>
    </xf>
    <xf numFmtId="0" fontId="44" fillId="2" borderId="0" xfId="0" applyFont="1" applyFill="1" applyAlignment="1">
      <alignment horizontal="center"/>
    </xf>
    <xf numFmtId="0" fontId="52" fillId="2" borderId="0" xfId="5" applyFont="1" applyFill="1" applyBorder="1" applyAlignment="1">
      <alignment horizontal="center" vertical="center"/>
    </xf>
    <xf numFmtId="0" fontId="83" fillId="2" borderId="27" xfId="0" applyFont="1" applyFill="1" applyBorder="1" applyAlignment="1" applyProtection="1">
      <alignment horizontal="center" vertical="center"/>
      <protection locked="0"/>
    </xf>
    <xf numFmtId="0" fontId="84" fillId="2" borderId="28" xfId="0" applyFont="1" applyFill="1" applyBorder="1" applyAlignment="1" applyProtection="1">
      <alignment horizontal="center" vertical="center"/>
      <protection locked="0"/>
    </xf>
    <xf numFmtId="0" fontId="83" fillId="2" borderId="24" xfId="0" applyFont="1" applyFill="1" applyBorder="1" applyAlignment="1" applyProtection="1">
      <alignment horizontal="center" vertical="center"/>
      <protection locked="0"/>
    </xf>
    <xf numFmtId="0" fontId="84" fillId="2" borderId="25" xfId="0" applyFont="1" applyFill="1" applyBorder="1" applyAlignment="1" applyProtection="1">
      <alignment horizontal="center" vertical="center"/>
      <protection locked="0"/>
    </xf>
    <xf numFmtId="0" fontId="83" fillId="2" borderId="43" xfId="0" applyFont="1" applyFill="1" applyBorder="1" applyAlignment="1" applyProtection="1">
      <alignment horizontal="center" vertical="center"/>
      <protection locked="0"/>
    </xf>
    <xf numFmtId="0" fontId="84" fillId="2" borderId="44" xfId="0" applyFont="1" applyFill="1" applyBorder="1" applyAlignment="1" applyProtection="1">
      <alignment horizontal="center" vertical="center"/>
      <protection locked="0"/>
    </xf>
    <xf numFmtId="0" fontId="86" fillId="2" borderId="0" xfId="0" applyFont="1" applyFill="1"/>
    <xf numFmtId="0" fontId="29" fillId="5" borderId="0" xfId="5" applyFont="1" applyFill="1" applyBorder="1" applyAlignment="1">
      <alignment vertical="center" wrapText="1"/>
    </xf>
    <xf numFmtId="0" fontId="67" fillId="2" borderId="67" xfId="0" applyFont="1" applyFill="1" applyBorder="1" applyAlignment="1">
      <alignment horizontal="left" vertical="center" wrapText="1"/>
    </xf>
    <xf numFmtId="0" fontId="67" fillId="2" borderId="77" xfId="0" applyFont="1" applyFill="1" applyBorder="1" applyAlignment="1">
      <alignment horizontal="left" vertical="center" wrapText="1"/>
    </xf>
    <xf numFmtId="0" fontId="64" fillId="2" borderId="78" xfId="0" applyFont="1" applyFill="1" applyBorder="1" applyAlignment="1">
      <alignment horizontal="center" vertical="center"/>
    </xf>
    <xf numFmtId="0" fontId="77" fillId="2" borderId="0" xfId="0" applyFont="1" applyFill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40" fillId="3" borderId="37" xfId="0" applyFont="1" applyFill="1" applyBorder="1" applyAlignment="1">
      <alignment horizontal="center" vertical="center"/>
    </xf>
    <xf numFmtId="0" fontId="40" fillId="3" borderId="38" xfId="0" applyFont="1" applyFill="1" applyBorder="1" applyAlignment="1">
      <alignment horizontal="center" vertical="center"/>
    </xf>
    <xf numFmtId="165" fontId="40" fillId="3" borderId="8" xfId="0" applyNumberFormat="1" applyFont="1" applyFill="1" applyBorder="1" applyAlignment="1">
      <alignment horizontal="center" vertical="center"/>
    </xf>
    <xf numFmtId="0" fontId="48" fillId="5" borderId="31" xfId="0" applyFont="1" applyFill="1" applyBorder="1" applyAlignment="1">
      <alignment horizontal="center" vertical="center"/>
    </xf>
    <xf numFmtId="0" fontId="59" fillId="5" borderId="32" xfId="0" applyFont="1" applyFill="1" applyBorder="1" applyAlignment="1">
      <alignment horizontal="center" vertical="center"/>
    </xf>
    <xf numFmtId="0" fontId="77" fillId="5" borderId="0" xfId="0" applyFont="1" applyFill="1" applyAlignment="1">
      <alignment horizontal="left" vertical="center"/>
    </xf>
    <xf numFmtId="0" fontId="77" fillId="5" borderId="0" xfId="0" applyFont="1" applyFill="1" applyAlignment="1">
      <alignment horizontal="center" vertical="center"/>
    </xf>
    <xf numFmtId="0" fontId="32" fillId="5" borderId="0" xfId="0" applyFont="1" applyFill="1"/>
    <xf numFmtId="0" fontId="36" fillId="2" borderId="0" xfId="0" applyFont="1" applyFill="1" applyAlignment="1">
      <alignment horizontal="left" vertical="center"/>
    </xf>
    <xf numFmtId="2" fontId="16" fillId="2" borderId="49" xfId="0" applyNumberFormat="1" applyFont="1" applyFill="1" applyBorder="1" applyAlignment="1" applyProtection="1">
      <alignment horizontal="center" vertical="center"/>
      <protection locked="0"/>
    </xf>
    <xf numFmtId="2" fontId="16" fillId="3" borderId="55" xfId="0" applyNumberFormat="1" applyFont="1" applyFill="1" applyBorder="1" applyAlignment="1" applyProtection="1">
      <alignment horizontal="center" vertical="center"/>
      <protection locked="0"/>
    </xf>
    <xf numFmtId="164" fontId="16" fillId="3" borderId="80" xfId="0" applyNumberFormat="1" applyFont="1" applyFill="1" applyBorder="1" applyAlignment="1">
      <alignment horizontal="center" vertical="center"/>
    </xf>
    <xf numFmtId="2" fontId="17" fillId="3" borderId="53" xfId="0" applyNumberFormat="1" applyFont="1" applyFill="1" applyBorder="1" applyAlignment="1">
      <alignment horizontal="center" vertical="center"/>
    </xf>
    <xf numFmtId="164" fontId="16" fillId="3" borderId="59" xfId="0" applyNumberFormat="1" applyFont="1" applyFill="1" applyBorder="1" applyAlignment="1">
      <alignment horizontal="center" vertical="center"/>
    </xf>
    <xf numFmtId="165" fontId="16" fillId="3" borderId="79" xfId="0" applyNumberFormat="1" applyFont="1" applyFill="1" applyBorder="1" applyAlignment="1" applyProtection="1">
      <alignment horizontal="center" vertical="center"/>
      <protection locked="0"/>
    </xf>
    <xf numFmtId="165" fontId="67" fillId="3" borderId="4" xfId="0" applyNumberFormat="1" applyFont="1" applyFill="1" applyBorder="1" applyAlignment="1">
      <alignment horizontal="center" vertical="center"/>
    </xf>
    <xf numFmtId="0" fontId="67" fillId="0" borderId="82" xfId="0" applyFont="1" applyBorder="1" applyAlignment="1">
      <alignment horizontal="center" vertical="center"/>
    </xf>
    <xf numFmtId="0" fontId="67" fillId="0" borderId="83" xfId="0" applyFont="1" applyBorder="1" applyAlignment="1">
      <alignment horizontal="center" vertical="center"/>
    </xf>
    <xf numFmtId="0" fontId="67" fillId="0" borderId="84" xfId="0" applyFont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164" fontId="17" fillId="3" borderId="4" xfId="0" applyNumberFormat="1" applyFont="1" applyFill="1" applyBorder="1" applyAlignment="1">
      <alignment horizontal="center" vertical="center"/>
    </xf>
    <xf numFmtId="0" fontId="17" fillId="3" borderId="76" xfId="0" applyFont="1" applyFill="1" applyBorder="1" applyAlignment="1">
      <alignment horizontal="center" vertical="center"/>
    </xf>
    <xf numFmtId="165" fontId="67" fillId="3" borderId="76" xfId="0" applyNumberFormat="1" applyFont="1" applyFill="1" applyBorder="1" applyAlignment="1">
      <alignment horizontal="center" vertical="center"/>
    </xf>
    <xf numFmtId="164" fontId="17" fillId="3" borderId="85" xfId="0" applyNumberFormat="1" applyFont="1" applyFill="1" applyBorder="1" applyAlignment="1">
      <alignment horizontal="center" vertical="center"/>
    </xf>
    <xf numFmtId="0" fontId="67" fillId="0" borderId="86" xfId="0" applyFont="1" applyBorder="1" applyAlignment="1">
      <alignment horizontal="center" vertical="center"/>
    </xf>
    <xf numFmtId="0" fontId="64" fillId="0" borderId="87" xfId="0" applyFont="1" applyBorder="1" applyAlignment="1">
      <alignment horizontal="center" vertical="center"/>
    </xf>
    <xf numFmtId="165" fontId="67" fillId="3" borderId="85" xfId="0" applyNumberFormat="1" applyFont="1" applyFill="1" applyBorder="1" applyAlignment="1">
      <alignment horizontal="center" vertical="center"/>
    </xf>
    <xf numFmtId="164" fontId="17" fillId="3" borderId="88" xfId="0" applyNumberFormat="1" applyFont="1" applyFill="1" applyBorder="1" applyAlignment="1">
      <alignment horizontal="center" vertical="center"/>
    </xf>
    <xf numFmtId="0" fontId="67" fillId="0" borderId="89" xfId="0" applyFont="1" applyBorder="1" applyAlignment="1">
      <alignment horizontal="center" vertical="center"/>
    </xf>
    <xf numFmtId="0" fontId="64" fillId="0" borderId="90" xfId="0" applyFont="1" applyBorder="1" applyAlignment="1">
      <alignment horizontal="center" vertical="center"/>
    </xf>
    <xf numFmtId="165" fontId="67" fillId="3" borderId="88" xfId="0" applyNumberFormat="1" applyFont="1" applyFill="1" applyBorder="1" applyAlignment="1">
      <alignment horizontal="center" vertical="center"/>
    </xf>
    <xf numFmtId="164" fontId="15" fillId="2" borderId="37" xfId="0" applyNumberFormat="1" applyFont="1" applyFill="1" applyBorder="1" applyAlignment="1">
      <alignment horizontal="center" vertical="center"/>
    </xf>
    <xf numFmtId="1" fontId="15" fillId="2" borderId="37" xfId="0" applyNumberFormat="1" applyFont="1" applyFill="1" applyBorder="1" applyAlignment="1">
      <alignment horizontal="center" vertical="center"/>
    </xf>
    <xf numFmtId="164" fontId="15" fillId="2" borderId="38" xfId="0" applyNumberFormat="1" applyFont="1" applyFill="1" applyBorder="1" applyAlignment="1">
      <alignment horizontal="center" vertical="center"/>
    </xf>
    <xf numFmtId="1" fontId="15" fillId="2" borderId="38" xfId="0" applyNumberFormat="1" applyFont="1" applyFill="1" applyBorder="1" applyAlignment="1">
      <alignment horizontal="center" vertical="center"/>
    </xf>
    <xf numFmtId="164" fontId="55" fillId="2" borderId="6" xfId="0" applyNumberFormat="1" applyFont="1" applyFill="1" applyBorder="1" applyAlignment="1">
      <alignment horizontal="center" vertical="center"/>
    </xf>
    <xf numFmtId="1" fontId="55" fillId="2" borderId="6" xfId="0" applyNumberFormat="1" applyFont="1" applyFill="1" applyBorder="1" applyAlignment="1">
      <alignment horizontal="center" vertical="center"/>
    </xf>
    <xf numFmtId="1" fontId="90" fillId="2" borderId="9" xfId="0" applyNumberFormat="1" applyFont="1" applyFill="1" applyBorder="1" applyAlignment="1">
      <alignment horizontal="center" vertical="center"/>
    </xf>
    <xf numFmtId="0" fontId="67" fillId="5" borderId="0" xfId="0" applyFont="1" applyFill="1" applyAlignment="1">
      <alignment horizontal="left" vertical="center" wrapText="1"/>
    </xf>
    <xf numFmtId="0" fontId="9" fillId="2" borderId="0" xfId="0" applyFont="1" applyFill="1"/>
    <xf numFmtId="0" fontId="6" fillId="2" borderId="0" xfId="0" applyFont="1" applyFill="1"/>
    <xf numFmtId="0" fontId="52" fillId="0" borderId="0" xfId="0" applyFont="1" applyAlignment="1">
      <alignment horizontal="center" vertical="top"/>
    </xf>
    <xf numFmtId="165" fontId="16" fillId="3" borderId="56" xfId="0" applyNumberFormat="1" applyFont="1" applyFill="1" applyBorder="1" applyAlignment="1">
      <alignment horizontal="center" vertical="center"/>
    </xf>
    <xf numFmtId="0" fontId="29" fillId="2" borderId="92" xfId="0" applyFont="1" applyFill="1" applyBorder="1" applyAlignment="1">
      <alignment horizontal="center" vertical="center"/>
    </xf>
    <xf numFmtId="0" fontId="0" fillId="0" borderId="92" xfId="0" applyBorder="1"/>
    <xf numFmtId="0" fontId="67" fillId="5" borderId="69" xfId="0" applyFont="1" applyFill="1" applyBorder="1" applyAlignment="1">
      <alignment horizontal="left" vertical="center" wrapText="1"/>
    </xf>
    <xf numFmtId="0" fontId="48" fillId="5" borderId="70" xfId="0" applyFont="1" applyFill="1" applyBorder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53" fillId="2" borderId="0" xfId="0" applyFont="1" applyFill="1" applyAlignment="1">
      <alignment horizontal="center" vertical="center"/>
    </xf>
    <xf numFmtId="0" fontId="43" fillId="2" borderId="0" xfId="0" applyFont="1" applyFill="1"/>
    <xf numFmtId="0" fontId="17" fillId="0" borderId="0" xfId="5" applyFont="1" applyBorder="1" applyAlignment="1">
      <alignment horizontal="center"/>
    </xf>
    <xf numFmtId="0" fontId="92" fillId="5" borderId="0" xfId="0" applyFont="1" applyFill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0" fontId="20" fillId="6" borderId="95" xfId="0" applyFont="1" applyFill="1" applyBorder="1" applyAlignment="1">
      <alignment horizontal="center" vertical="center"/>
    </xf>
    <xf numFmtId="0" fontId="0" fillId="6" borderId="96" xfId="0" applyFill="1" applyBorder="1"/>
    <xf numFmtId="0" fontId="0" fillId="6" borderId="97" xfId="0" applyFill="1" applyBorder="1"/>
    <xf numFmtId="1" fontId="54" fillId="6" borderId="92" xfId="0" applyNumberFormat="1" applyFont="1" applyFill="1" applyBorder="1" applyAlignment="1">
      <alignment horizontal="center" vertical="center"/>
    </xf>
    <xf numFmtId="1" fontId="54" fillId="6" borderId="0" xfId="0" applyNumberFormat="1" applyFont="1" applyFill="1" applyAlignment="1">
      <alignment horizontal="center" vertical="center"/>
    </xf>
    <xf numFmtId="9" fontId="56" fillId="6" borderId="91" xfId="0" applyNumberFormat="1" applyFont="1" applyFill="1" applyBorder="1" applyAlignment="1">
      <alignment horizontal="center" vertical="center"/>
    </xf>
    <xf numFmtId="0" fontId="17" fillId="6" borderId="98" xfId="0" applyFont="1" applyFill="1" applyBorder="1" applyAlignment="1">
      <alignment horizontal="center" vertical="center"/>
    </xf>
    <xf numFmtId="0" fontId="0" fillId="6" borderId="33" xfId="0" applyFill="1" applyBorder="1"/>
    <xf numFmtId="0" fontId="0" fillId="6" borderId="99" xfId="0" applyFill="1" applyBorder="1"/>
    <xf numFmtId="0" fontId="4" fillId="0" borderId="91" xfId="0" applyFont="1" applyBorder="1" applyAlignment="1">
      <alignment horizontal="center"/>
    </xf>
    <xf numFmtId="0" fontId="4" fillId="2" borderId="91" xfId="0" applyFont="1" applyFill="1" applyBorder="1" applyAlignment="1">
      <alignment horizontal="center"/>
    </xf>
    <xf numFmtId="0" fontId="46" fillId="2" borderId="0" xfId="0" applyFont="1" applyFill="1"/>
    <xf numFmtId="0" fontId="40" fillId="0" borderId="100" xfId="5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67" fillId="2" borderId="0" xfId="0" applyFont="1" applyFill="1" applyAlignment="1">
      <alignment horizontal="left" vertical="center"/>
    </xf>
    <xf numFmtId="164" fontId="89" fillId="2" borderId="100" xfId="0" applyNumberFormat="1" applyFont="1" applyFill="1" applyBorder="1" applyAlignment="1">
      <alignment horizontal="center" vertical="center"/>
    </xf>
    <xf numFmtId="0" fontId="15" fillId="0" borderId="100" xfId="0" applyFont="1" applyBorder="1" applyAlignment="1">
      <alignment vertical="center"/>
    </xf>
    <xf numFmtId="0" fontId="67" fillId="2" borderId="81" xfId="0" applyFont="1" applyFill="1" applyBorder="1" applyAlignment="1">
      <alignment horizontal="center" vertical="center"/>
    </xf>
    <xf numFmtId="0" fontId="29" fillId="5" borderId="0" xfId="0" applyFont="1" applyFill="1" applyAlignment="1">
      <alignment vertical="top"/>
    </xf>
    <xf numFmtId="0" fontId="29" fillId="5" borderId="0" xfId="0" applyFont="1" applyFill="1" applyAlignment="1">
      <alignment horizontal="center" vertical="top"/>
    </xf>
    <xf numFmtId="0" fontId="37" fillId="2" borderId="0" xfId="0" applyFont="1" applyFill="1" applyAlignment="1">
      <alignment horizontal="left" vertical="center"/>
    </xf>
    <xf numFmtId="0" fontId="40" fillId="0" borderId="102" xfId="5" applyFont="1" applyBorder="1" applyAlignment="1">
      <alignment horizontal="center" vertical="center"/>
    </xf>
    <xf numFmtId="0" fontId="54" fillId="0" borderId="102" xfId="0" applyFont="1" applyBorder="1" applyAlignment="1">
      <alignment horizontal="center" vertical="center"/>
    </xf>
    <xf numFmtId="165" fontId="16" fillId="2" borderId="0" xfId="0" applyNumberFormat="1" applyFont="1" applyFill="1" applyAlignment="1">
      <alignment horizontal="right" vertical="center"/>
    </xf>
    <xf numFmtId="165" fontId="16" fillId="2" borderId="0" xfId="0" applyNumberFormat="1" applyFont="1" applyFill="1" applyAlignment="1">
      <alignment horizontal="left" vertical="center"/>
    </xf>
    <xf numFmtId="0" fontId="17" fillId="2" borderId="26" xfId="0" applyFont="1" applyFill="1" applyBorder="1" applyAlignment="1">
      <alignment horizontal="center" vertical="center"/>
    </xf>
    <xf numFmtId="0" fontId="48" fillId="5" borderId="69" xfId="0" applyFont="1" applyFill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0" fillId="0" borderId="10" xfId="5" applyFont="1" applyBorder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center"/>
    </xf>
    <xf numFmtId="0" fontId="67" fillId="5" borderId="78" xfId="0" applyFont="1" applyFill="1" applyBorder="1" applyAlignment="1">
      <alignment horizontal="left" vertical="center" wrapText="1"/>
    </xf>
    <xf numFmtId="0" fontId="20" fillId="3" borderId="0" xfId="0" applyFont="1" applyFill="1" applyAlignment="1">
      <alignment horizontal="center" vertical="center"/>
    </xf>
    <xf numFmtId="165" fontId="40" fillId="0" borderId="0" xfId="0" applyNumberFormat="1" applyFont="1" applyAlignment="1">
      <alignment horizontal="center" vertical="center"/>
    </xf>
    <xf numFmtId="164" fontId="55" fillId="2" borderId="0" xfId="0" applyNumberFormat="1" applyFont="1" applyFill="1" applyAlignment="1">
      <alignment horizontal="center" vertical="center"/>
    </xf>
    <xf numFmtId="1" fontId="40" fillId="2" borderId="0" xfId="0" applyNumberFormat="1" applyFont="1" applyFill="1" applyAlignment="1">
      <alignment horizontal="center" vertical="center"/>
    </xf>
    <xf numFmtId="0" fontId="21" fillId="2" borderId="33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left" vertical="center"/>
    </xf>
    <xf numFmtId="0" fontId="17" fillId="0" borderId="0" xfId="0" applyFont="1" applyAlignment="1">
      <alignment vertical="center"/>
    </xf>
    <xf numFmtId="10" fontId="20" fillId="3" borderId="0" xfId="0" applyNumberFormat="1" applyFont="1" applyFill="1" applyAlignment="1">
      <alignment horizontal="center" vertical="center"/>
    </xf>
    <xf numFmtId="0" fontId="21" fillId="2" borderId="0" xfId="5" applyFont="1" applyFill="1" applyBorder="1" applyAlignment="1">
      <alignment horizontal="left" vertical="center" wrapText="1"/>
    </xf>
    <xf numFmtId="49" fontId="20" fillId="2" borderId="104" xfId="0" applyNumberFormat="1" applyFont="1" applyFill="1" applyBorder="1" applyAlignment="1">
      <alignment horizontal="center" vertical="center"/>
    </xf>
    <xf numFmtId="49" fontId="20" fillId="2" borderId="48" xfId="0" applyNumberFormat="1" applyFont="1" applyFill="1" applyBorder="1" applyAlignment="1">
      <alignment horizontal="center" vertical="center"/>
    </xf>
    <xf numFmtId="0" fontId="21" fillId="2" borderId="48" xfId="0" applyFont="1" applyFill="1" applyBorder="1" applyAlignment="1">
      <alignment horizontal="center" vertical="center"/>
    </xf>
    <xf numFmtId="165" fontId="17" fillId="2" borderId="45" xfId="0" applyNumberFormat="1" applyFont="1" applyFill="1" applyBorder="1" applyAlignment="1">
      <alignment horizontal="center" vertical="center"/>
    </xf>
    <xf numFmtId="0" fontId="37" fillId="5" borderId="0" xfId="0" applyFont="1" applyFill="1" applyAlignment="1">
      <alignment horizontal="center" vertical="center"/>
    </xf>
    <xf numFmtId="0" fontId="28" fillId="2" borderId="0" xfId="5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14" fontId="40" fillId="0" borderId="10" xfId="5" applyNumberFormat="1" applyFont="1" applyBorder="1" applyAlignment="1">
      <alignment horizontal="center" vertical="center"/>
    </xf>
    <xf numFmtId="14" fontId="40" fillId="0" borderId="11" xfId="5" applyNumberFormat="1" applyFont="1" applyBorder="1" applyAlignment="1">
      <alignment horizontal="center" vertical="center"/>
    </xf>
    <xf numFmtId="14" fontId="40" fillId="0" borderId="12" xfId="5" applyNumberFormat="1" applyFont="1" applyBorder="1" applyAlignment="1">
      <alignment horizontal="center" vertical="center"/>
    </xf>
    <xf numFmtId="0" fontId="17" fillId="0" borderId="0" xfId="5" applyFont="1" applyBorder="1" applyAlignment="1">
      <alignment horizontal="center"/>
    </xf>
    <xf numFmtId="0" fontId="48" fillId="5" borderId="0" xfId="0" applyFont="1" applyFill="1" applyAlignment="1">
      <alignment horizontal="center" vertical="center"/>
    </xf>
    <xf numFmtId="9" fontId="40" fillId="2" borderId="0" xfId="0" applyNumberFormat="1" applyFont="1" applyFill="1" applyAlignment="1">
      <alignment horizontal="center" vertical="center"/>
    </xf>
    <xf numFmtId="0" fontId="91" fillId="2" borderId="93" xfId="0" applyFont="1" applyFill="1" applyBorder="1" applyAlignment="1">
      <alignment horizontal="left" vertical="top"/>
    </xf>
    <xf numFmtId="0" fontId="48" fillId="2" borderId="94" xfId="0" applyFont="1" applyFill="1" applyBorder="1" applyAlignment="1">
      <alignment horizontal="left" vertical="top"/>
    </xf>
    <xf numFmtId="0" fontId="48" fillId="2" borderId="76" xfId="0" applyFont="1" applyFill="1" applyBorder="1" applyAlignment="1">
      <alignment horizontal="left" vertical="top"/>
    </xf>
    <xf numFmtId="0" fontId="48" fillId="5" borderId="0" xfId="5" applyFont="1" applyFill="1" applyBorder="1" applyAlignment="1">
      <alignment horizontal="left" vertical="center" wrapText="1"/>
    </xf>
    <xf numFmtId="9" fontId="67" fillId="2" borderId="10" xfId="0" applyNumberFormat="1" applyFont="1" applyFill="1" applyBorder="1" applyAlignment="1">
      <alignment horizontal="center" vertical="center"/>
    </xf>
    <xf numFmtId="9" fontId="67" fillId="2" borderId="11" xfId="0" applyNumberFormat="1" applyFont="1" applyFill="1" applyBorder="1" applyAlignment="1">
      <alignment horizontal="center" vertical="center"/>
    </xf>
    <xf numFmtId="9" fontId="67" fillId="2" borderId="0" xfId="0" applyNumberFormat="1" applyFont="1" applyFill="1" applyAlignment="1">
      <alignment horizontal="center" vertical="center"/>
    </xf>
    <xf numFmtId="0" fontId="48" fillId="5" borderId="68" xfId="0" applyFont="1" applyFill="1" applyBorder="1" applyAlignment="1">
      <alignment horizontal="center" vertical="center"/>
    </xf>
    <xf numFmtId="0" fontId="48" fillId="5" borderId="69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62" fillId="2" borderId="0" xfId="6" applyFont="1" applyFill="1" applyBorder="1" applyAlignment="1">
      <alignment horizontal="center" vertical="center"/>
    </xf>
    <xf numFmtId="0" fontId="57" fillId="2" borderId="0" xfId="0" applyFont="1" applyFill="1" applyAlignment="1">
      <alignment horizontal="center" vertical="center"/>
    </xf>
    <xf numFmtId="0" fontId="67" fillId="6" borderId="92" xfId="5" applyFont="1" applyFill="1" applyBorder="1" applyAlignment="1">
      <alignment horizontal="center" vertical="center" wrapText="1"/>
    </xf>
    <xf numFmtId="0" fontId="67" fillId="6" borderId="0" xfId="5" applyFont="1" applyFill="1" applyBorder="1" applyAlignment="1">
      <alignment horizontal="center" vertical="center" wrapText="1"/>
    </xf>
    <xf numFmtId="0" fontId="67" fillId="6" borderId="91" xfId="5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40" fillId="0" borderId="10" xfId="5" applyFont="1" applyBorder="1" applyAlignment="1">
      <alignment horizontal="left" vertical="center"/>
    </xf>
    <xf numFmtId="0" fontId="40" fillId="0" borderId="11" xfId="5" applyFont="1" applyBorder="1" applyAlignment="1">
      <alignment horizontal="left" vertical="center"/>
    </xf>
    <xf numFmtId="0" fontId="40" fillId="0" borderId="12" xfId="5" applyFont="1" applyBorder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87" fillId="3" borderId="0" xfId="5" applyFont="1" applyFill="1" applyBorder="1" applyAlignment="1">
      <alignment horizontal="center" vertical="center" wrapText="1"/>
    </xf>
    <xf numFmtId="0" fontId="59" fillId="5" borderId="0" xfId="0" applyFont="1" applyFill="1" applyAlignment="1">
      <alignment horizontal="center" vertical="center"/>
    </xf>
    <xf numFmtId="0" fontId="74" fillId="2" borderId="0" xfId="6" applyFont="1" applyFill="1" applyBorder="1" applyAlignment="1">
      <alignment horizontal="center" vertical="center"/>
    </xf>
    <xf numFmtId="0" fontId="20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67" fillId="2" borderId="10" xfId="0" applyFont="1" applyFill="1" applyBorder="1" applyAlignment="1">
      <alignment horizontal="center" vertical="center" wrapText="1"/>
    </xf>
    <xf numFmtId="0" fontId="67" fillId="2" borderId="12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17" fillId="0" borderId="0" xfId="5" applyFont="1" applyBorder="1" applyAlignment="1"/>
    <xf numFmtId="0" fontId="67" fillId="2" borderId="71" xfId="0" applyFont="1" applyFill="1" applyBorder="1" applyAlignment="1">
      <alignment horizontal="left" vertical="center" wrapText="1"/>
    </xf>
    <xf numFmtId="0" fontId="67" fillId="2" borderId="47" xfId="0" applyFont="1" applyFill="1" applyBorder="1" applyAlignment="1">
      <alignment horizontal="left" vertical="center" wrapText="1"/>
    </xf>
    <xf numFmtId="0" fontId="67" fillId="2" borderId="72" xfId="0" applyFont="1" applyFill="1" applyBorder="1" applyAlignment="1">
      <alignment horizontal="left" vertical="center" wrapText="1"/>
    </xf>
    <xf numFmtId="0" fontId="67" fillId="2" borderId="52" xfId="0" applyFont="1" applyFill="1" applyBorder="1" applyAlignment="1">
      <alignment horizontal="left" vertical="center" wrapText="1"/>
    </xf>
    <xf numFmtId="0" fontId="67" fillId="2" borderId="0" xfId="0" applyFont="1" applyFill="1" applyAlignment="1">
      <alignment horizontal="left" vertical="center" wrapText="1"/>
    </xf>
    <xf numFmtId="0" fontId="67" fillId="2" borderId="73" xfId="0" applyFont="1" applyFill="1" applyBorder="1" applyAlignment="1">
      <alignment horizontal="left" vertical="center" wrapText="1"/>
    </xf>
    <xf numFmtId="0" fontId="67" fillId="2" borderId="74" xfId="0" applyFont="1" applyFill="1" applyBorder="1" applyAlignment="1">
      <alignment horizontal="left" vertical="center" wrapText="1"/>
    </xf>
    <xf numFmtId="0" fontId="67" fillId="2" borderId="46" xfId="0" applyFont="1" applyFill="1" applyBorder="1" applyAlignment="1">
      <alignment horizontal="left" vertical="center" wrapText="1"/>
    </xf>
    <xf numFmtId="0" fontId="67" fillId="2" borderId="75" xfId="0" applyFont="1" applyFill="1" applyBorder="1" applyAlignment="1">
      <alignment horizontal="left" vertical="center" wrapText="1"/>
    </xf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78" fillId="2" borderId="103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7" fillId="0" borderId="98" xfId="5" applyFont="1" applyBorder="1" applyAlignment="1">
      <alignment horizontal="center" vertical="center" wrapText="1"/>
    </xf>
    <xf numFmtId="0" fontId="17" fillId="0" borderId="33" xfId="5" applyFont="1" applyBorder="1" applyAlignment="1">
      <alignment horizontal="center" vertical="center" wrapText="1"/>
    </xf>
    <xf numFmtId="0" fontId="17" fillId="0" borderId="99" xfId="5" applyFont="1" applyBorder="1" applyAlignment="1">
      <alignment horizontal="center" vertical="center" wrapText="1"/>
    </xf>
    <xf numFmtId="0" fontId="40" fillId="0" borderId="99" xfId="5" applyFont="1" applyBorder="1" applyAlignment="1">
      <alignment horizontal="left" vertical="center"/>
    </xf>
    <xf numFmtId="0" fontId="40" fillId="0" borderId="102" xfId="5" applyFont="1" applyBorder="1" applyAlignment="1">
      <alignment horizontal="left" vertical="center"/>
    </xf>
    <xf numFmtId="0" fontId="21" fillId="3" borderId="5" xfId="0" applyFont="1" applyFill="1" applyBorder="1" applyAlignment="1">
      <alignment horizontal="center" vertical="center"/>
    </xf>
    <xf numFmtId="0" fontId="52" fillId="0" borderId="0" xfId="5" applyFont="1" applyBorder="1" applyAlignment="1">
      <alignment horizontal="left" vertical="center"/>
    </xf>
    <xf numFmtId="9" fontId="76" fillId="2" borderId="0" xfId="0" applyNumberFormat="1" applyFont="1" applyFill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54" fillId="0" borderId="102" xfId="0" applyFont="1" applyBorder="1" applyAlignment="1">
      <alignment horizontal="center" vertical="center"/>
    </xf>
    <xf numFmtId="0" fontId="40" fillId="0" borderId="50" xfId="0" applyFont="1" applyBorder="1" applyAlignment="1">
      <alignment horizontal="center" vertical="center"/>
    </xf>
    <xf numFmtId="0" fontId="40" fillId="0" borderId="51" xfId="0" applyFont="1" applyBorder="1" applyAlignment="1">
      <alignment horizontal="center" vertical="center"/>
    </xf>
    <xf numFmtId="164" fontId="53" fillId="2" borderId="10" xfId="0" applyNumberFormat="1" applyFont="1" applyFill="1" applyBorder="1" applyAlignment="1">
      <alignment horizontal="center" vertical="center"/>
    </xf>
    <xf numFmtId="164" fontId="53" fillId="2" borderId="12" xfId="0" applyNumberFormat="1" applyFont="1" applyFill="1" applyBorder="1" applyAlignment="1">
      <alignment horizontal="center" vertical="center"/>
    </xf>
    <xf numFmtId="0" fontId="53" fillId="2" borderId="0" xfId="0" applyFont="1" applyFill="1" applyAlignment="1">
      <alignment horizontal="center" vertical="center"/>
    </xf>
    <xf numFmtId="0" fontId="74" fillId="0" borderId="0" xfId="6" applyFont="1" applyAlignment="1">
      <alignment horizontal="center" vertical="center"/>
    </xf>
    <xf numFmtId="0" fontId="21" fillId="2" borderId="95" xfId="0" applyFont="1" applyFill="1" applyBorder="1" applyAlignment="1">
      <alignment horizontal="center" vertical="center"/>
    </xf>
    <xf numFmtId="0" fontId="21" fillId="2" borderId="96" xfId="0" applyFont="1" applyFill="1" applyBorder="1" applyAlignment="1">
      <alignment horizontal="center" vertical="center"/>
    </xf>
    <xf numFmtId="0" fontId="21" fillId="2" borderId="97" xfId="0" applyFont="1" applyFill="1" applyBorder="1" applyAlignment="1">
      <alignment horizontal="center" vertical="center"/>
    </xf>
    <xf numFmtId="14" fontId="40" fillId="0" borderId="102" xfId="5" applyNumberFormat="1" applyFont="1" applyBorder="1" applyAlignment="1">
      <alignment horizontal="center" vertical="center"/>
    </xf>
    <xf numFmtId="14" fontId="40" fillId="0" borderId="98" xfId="5" applyNumberFormat="1" applyFont="1" applyBorder="1" applyAlignment="1">
      <alignment horizontal="center" vertical="center"/>
    </xf>
    <xf numFmtId="0" fontId="52" fillId="0" borderId="0" xfId="5" applyFont="1" applyBorder="1" applyAlignment="1">
      <alignment horizontal="center" vertical="center"/>
    </xf>
    <xf numFmtId="0" fontId="67" fillId="2" borderId="95" xfId="0" applyFont="1" applyFill="1" applyBorder="1" applyAlignment="1">
      <alignment horizontal="left" vertical="center" wrapText="1"/>
    </xf>
    <xf numFmtId="0" fontId="67" fillId="2" borderId="96" xfId="0" applyFont="1" applyFill="1" applyBorder="1" applyAlignment="1">
      <alignment horizontal="left" vertical="center" wrapText="1"/>
    </xf>
    <xf numFmtId="0" fontId="67" fillId="2" borderId="97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/>
    </xf>
    <xf numFmtId="0" fontId="81" fillId="0" borderId="0" xfId="0" applyFont="1" applyAlignment="1">
      <alignment horizontal="center"/>
    </xf>
    <xf numFmtId="0" fontId="21" fillId="2" borderId="33" xfId="0" applyFont="1" applyFill="1" applyBorder="1" applyAlignment="1">
      <alignment horizontal="center" vertical="center"/>
    </xf>
    <xf numFmtId="0" fontId="67" fillId="2" borderId="10" xfId="0" applyFont="1" applyFill="1" applyBorder="1" applyAlignment="1">
      <alignment horizontal="left" vertical="center" wrapText="1"/>
    </xf>
    <xf numFmtId="0" fontId="67" fillId="2" borderId="11" xfId="0" applyFont="1" applyFill="1" applyBorder="1" applyAlignment="1">
      <alignment horizontal="left" vertical="center" wrapText="1"/>
    </xf>
    <xf numFmtId="0" fontId="67" fillId="2" borderId="12" xfId="0" applyFont="1" applyFill="1" applyBorder="1" applyAlignment="1">
      <alignment horizontal="left" vertical="center" wrapText="1"/>
    </xf>
    <xf numFmtId="0" fontId="16" fillId="2" borderId="20" xfId="0" applyFont="1" applyFill="1" applyBorder="1" applyAlignment="1">
      <alignment vertical="center"/>
    </xf>
    <xf numFmtId="0" fontId="16" fillId="2" borderId="21" xfId="0" applyFont="1" applyFill="1" applyBorder="1" applyAlignment="1">
      <alignment vertical="center"/>
    </xf>
    <xf numFmtId="0" fontId="54" fillId="6" borderId="101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5" fillId="0" borderId="10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67" fillId="2" borderId="33" xfId="0" applyFont="1" applyFill="1" applyBorder="1" applyAlignment="1">
      <alignment horizontal="center" vertical="center" wrapText="1"/>
    </xf>
    <xf numFmtId="0" fontId="40" fillId="10" borderId="0" xfId="0" applyFont="1" applyFill="1" applyAlignment="1">
      <alignment horizontal="center" vertical="center"/>
    </xf>
    <xf numFmtId="0" fontId="54" fillId="3" borderId="10" xfId="0" applyFont="1" applyFill="1" applyBorder="1" applyAlignment="1">
      <alignment horizontal="left" vertical="center" wrapText="1"/>
    </xf>
    <xf numFmtId="0" fontId="54" fillId="3" borderId="11" xfId="0" applyFont="1" applyFill="1" applyBorder="1" applyAlignment="1">
      <alignment horizontal="left" vertical="center" wrapText="1"/>
    </xf>
    <xf numFmtId="0" fontId="54" fillId="3" borderId="12" xfId="0" applyFont="1" applyFill="1" applyBorder="1" applyAlignment="1">
      <alignment horizontal="left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40" fillId="0" borderId="8" xfId="0" applyFont="1" applyBorder="1" applyAlignment="1">
      <alignment vertical="center"/>
    </xf>
    <xf numFmtId="0" fontId="40" fillId="0" borderId="6" xfId="0" applyFont="1" applyBorder="1" applyAlignment="1">
      <alignment vertical="center"/>
    </xf>
    <xf numFmtId="0" fontId="40" fillId="0" borderId="9" xfId="0" applyFont="1" applyBorder="1" applyAlignment="1">
      <alignment vertical="center"/>
    </xf>
    <xf numFmtId="0" fontId="54" fillId="6" borderId="0" xfId="0" applyFont="1" applyFill="1" applyAlignment="1">
      <alignment horizontal="center" vertical="center"/>
    </xf>
    <xf numFmtId="0" fontId="40" fillId="2" borderId="59" xfId="0" applyFont="1" applyFill="1" applyBorder="1" applyAlignment="1">
      <alignment horizontal="center" vertical="center"/>
    </xf>
    <xf numFmtId="0" fontId="40" fillId="2" borderId="53" xfId="0" applyFont="1" applyFill="1" applyBorder="1" applyAlignment="1">
      <alignment horizontal="center" vertical="center"/>
    </xf>
    <xf numFmtId="0" fontId="40" fillId="0" borderId="8" xfId="0" applyFont="1" applyBorder="1" applyAlignment="1">
      <alignment horizontal="left" vertical="center"/>
    </xf>
    <xf numFmtId="0" fontId="40" fillId="0" borderId="6" xfId="0" applyFont="1" applyBorder="1" applyAlignment="1">
      <alignment horizontal="left" vertical="center"/>
    </xf>
    <xf numFmtId="0" fontId="40" fillId="0" borderId="9" xfId="0" applyFont="1" applyBorder="1" applyAlignment="1">
      <alignment horizontal="left" vertical="center"/>
    </xf>
    <xf numFmtId="0" fontId="97" fillId="5" borderId="32" xfId="0" applyFont="1" applyFill="1" applyBorder="1" applyAlignment="1">
      <alignment horizontal="center" vertical="center"/>
    </xf>
  </cellXfs>
  <cellStyles count="7">
    <cellStyle name="Followed Hyperlink" xfId="4" builtinId="9" hidden="1"/>
    <cellStyle name="Followed Hyperlink" xfId="2" builtinId="9" hidden="1"/>
    <cellStyle name="Heading 2" xfId="5" builtinId="17"/>
    <cellStyle name="Hyperlink" xfId="3" builtinId="8" hidden="1"/>
    <cellStyle name="Hyperlink" xfId="1" builtinId="8" hidden="1"/>
    <cellStyle name="Hyperlink" xfId="6" builtinId="8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b val="0"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000000"/>
      <rgbColor rgb="00FFFFFF"/>
      <rgbColor rgb="006E7D6E"/>
      <rgbColor rgb="00F0FFF0"/>
      <rgbColor rgb="00C8E1C8"/>
      <rgbColor rgb="00E6FFE6"/>
      <rgbColor rgb="00CECECE"/>
      <rgbColor rgb="00000000"/>
      <rgbColor rgb="00000000"/>
      <rgbColor rgb="00000000"/>
      <rgbColor rgb="0000AAAA"/>
      <rgbColor rgb="00005555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E4352"/>
      <color rgb="FFFF6900"/>
      <color rgb="FFFE7A7A"/>
      <color rgb="FFEBF4C8"/>
      <color rgb="FFE6EBF6"/>
      <color rgb="FFF8F8F8"/>
      <color rgb="FFF0F3FA"/>
      <color rgb="FFF9FBE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241100304848232E-2"/>
          <c:y val="9.9999932987144921E-2"/>
          <c:w val="0.88711912620119981"/>
          <c:h val="0.7275662028816845"/>
        </c:manualLayout>
      </c:layout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0C9-7A4A-995D-B1A806346650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0C9-7A4A-995D-B1A806346650}"/>
              </c:ext>
            </c:extLst>
          </c:dPt>
          <c:dLbls>
            <c:delete val="1"/>
          </c:dLbls>
          <c:val>
            <c:numRef>
              <c:f>Scoring!$S$56:$S$57</c:f>
              <c:numCache>
                <c:formatCode>0%</c:formatCode>
                <c:ptCount val="2"/>
                <c:pt idx="0">
                  <c:v>0.60416666666666663</c:v>
                </c:pt>
                <c:pt idx="1">
                  <c:v>0.39583333333333337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C9-7A4A-995D-B1A80634665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583427071616045E-2"/>
          <c:y val="0.13048153601756413"/>
          <c:w val="0.92988909365052774"/>
          <c:h val="0.778476631288582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Scoring!$F$7</c:f>
              <c:strCache>
                <c:ptCount val="1"/>
                <c:pt idx="0">
                  <c:v>Correct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40000"/>
                    <a:lumOff val="60000"/>
                  </a:schemeClr>
                </a:gs>
                <a:gs pos="46000">
                  <a:schemeClr val="accent6">
                    <a:lumMod val="95000"/>
                    <a:lumOff val="5000"/>
                  </a:schemeClr>
                </a:gs>
                <a:gs pos="100000">
                  <a:schemeClr val="accent6">
                    <a:lumMod val="6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49A-5C4B-9379-977942C7D43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49A-5C4B-9379-977942C7D43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49A-5C4B-9379-977942C7D43D}"/>
              </c:ext>
            </c:extLst>
          </c:dPt>
          <c:val>
            <c:numRef>
              <c:f>Scoring!$F$9:$F$11</c:f>
              <c:numCache>
                <c:formatCode>General</c:formatCode>
                <c:ptCount val="3"/>
                <c:pt idx="0">
                  <c:v>14</c:v>
                </c:pt>
                <c:pt idx="1">
                  <c:v>12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9A-5C4B-9379-977942C7D43D}"/>
            </c:ext>
          </c:extLst>
        </c:ser>
        <c:ser>
          <c:idx val="1"/>
          <c:order val="1"/>
          <c:tx>
            <c:strRef>
              <c:f>Scoring!$G$7</c:f>
              <c:strCache>
                <c:ptCount val="1"/>
                <c:pt idx="0">
                  <c:v>Commissions</c:v>
                </c:pt>
              </c:strCache>
            </c:strRef>
          </c:tx>
          <c:spPr>
            <a:solidFill>
              <a:srgbClr val="FE4352"/>
            </a:solidFill>
            <a:ln>
              <a:noFill/>
            </a:ln>
          </c:spPr>
          <c:invertIfNegative val="0"/>
          <c:val>
            <c:numRef>
              <c:f>Scoring!$G$9:$G$11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49A-5C4B-9379-977942C7D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59072"/>
        <c:axId val="50260992"/>
      </c:barChart>
      <c:catAx>
        <c:axId val="50259072"/>
        <c:scaling>
          <c:orientation val="minMax"/>
        </c:scaling>
        <c:delete val="0"/>
        <c:axPos val="b"/>
        <c:majorTickMark val="none"/>
        <c:minorTickMark val="none"/>
        <c:tickLblPos val="none"/>
        <c:crossAx val="50260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60992"/>
        <c:scaling>
          <c:orientation val="minMax"/>
          <c:max val="15"/>
          <c:min val="0"/>
        </c:scaling>
        <c:delete val="0"/>
        <c:axPos val="l"/>
        <c:majorGridlines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>
                <a:latin typeface="+mn-lt"/>
              </a:defRPr>
            </a:pPr>
            <a:endParaRPr lang="en-US"/>
          </a:p>
        </c:txPr>
        <c:crossAx val="50259072"/>
        <c:crosses val="autoZero"/>
        <c:crossBetween val="between"/>
        <c:majorUnit val="1"/>
        <c:minorUnit val="1"/>
      </c:valAx>
    </c:plotArea>
    <c:legend>
      <c:legendPos val="t"/>
      <c:legendEntry>
        <c:idx val="0"/>
        <c:txPr>
          <a:bodyPr/>
          <a:lstStyle/>
          <a:p>
            <a:pPr>
              <a:defRPr sz="700" baseline="0">
                <a:latin typeface="+mn-lt"/>
                <a:cs typeface="Arial" pitchFamily="34" charset="0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00" baseline="0">
                <a:solidFill>
                  <a:srgbClr val="FF0000"/>
                </a:solidFill>
                <a:latin typeface="+mn-lt"/>
                <a:cs typeface="Arial" pitchFamily="34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22594607953986617"/>
          <c:y val="2.4635853991485213E-2"/>
          <c:w val="0.54515102273908633"/>
          <c:h val="9.0260147863464493E-2"/>
        </c:manualLayout>
      </c:layout>
      <c:overlay val="0"/>
      <c:txPr>
        <a:bodyPr/>
        <a:lstStyle/>
        <a:p>
          <a:pPr>
            <a:defRPr sz="700" baseline="0">
              <a:latin typeface="+mn-lt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  <a:effectLst/>
    <a:scene3d>
      <a:camera prst="orthographicFront"/>
      <a:lightRig rig="threePt" dir="t"/>
    </a:scene3d>
    <a:sp3d/>
  </c:spPr>
  <c:printSettings>
    <c:headerFooter/>
    <c:pageMargins b="1" l="0.750000000000001" r="0.75000000000000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4604593403295"/>
          <c:y val="8.736326320899597E-2"/>
          <c:w val="0.87231526681638138"/>
          <c:h val="0.82005901098050027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1"/>
              </a:solidFill>
              <a:round/>
              <a:headEnd type="none"/>
              <a:tailEnd type="none"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31750" cap="rnd">
                <a:solidFill>
                  <a:schemeClr val="accent1"/>
                </a:solidFill>
                <a:round/>
                <a:headEnd type="none"/>
                <a:tailEnd type="none"/>
              </a:ln>
              <a:effectLst/>
            </c:spPr>
            <c:extLst>
              <c:ext xmlns:c16="http://schemas.microsoft.com/office/drawing/2014/chart" uri="{C3380CC4-5D6E-409C-BE32-E72D297353CC}">
                <c16:uniqueId val="{00000001-5F4E-1549-A7AE-7E215CB60C20}"/>
              </c:ext>
            </c:extLst>
          </c:dPt>
          <c:dLbls>
            <c:dLbl>
              <c:idx val="0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4E-1549-A7AE-7E215CB60C20}"/>
                </c:ext>
              </c:extLst>
            </c:dLbl>
            <c:dLbl>
              <c:idx val="1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4E-1549-A7AE-7E215CB60C20}"/>
                </c:ext>
              </c:extLst>
            </c:dLbl>
            <c:dLbl>
              <c:idx val="2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4E-1549-A7AE-7E215CB60C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6.4837621322985525E-2"/>
                  <c:y val="6.0477941843873782E-3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val>
            <c:numRef>
              <c:f>Scoring!$H$9:$H$11</c:f>
              <c:numCache>
                <c:formatCode>0%</c:formatCode>
                <c:ptCount val="3"/>
                <c:pt idx="0">
                  <c:v>0.93333333333333335</c:v>
                </c:pt>
                <c:pt idx="1">
                  <c:v>0.75</c:v>
                </c:pt>
                <c:pt idx="2">
                  <c:v>0.17647058823529413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F4E-1549-A7AE-7E215CB60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846447"/>
        <c:axId val="521519727"/>
      </c:lineChart>
      <c:catAx>
        <c:axId val="522846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519727"/>
        <c:crosses val="autoZero"/>
        <c:auto val="1"/>
        <c:lblAlgn val="ctr"/>
        <c:lblOffset val="100"/>
        <c:noMultiLvlLbl val="0"/>
      </c:catAx>
      <c:valAx>
        <c:axId val="52151972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28464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241100304848232E-2"/>
          <c:y val="0.18845694739389457"/>
          <c:w val="0.88711912620119981"/>
          <c:h val="0.7275662028816845"/>
        </c:manualLayout>
      </c:layout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0C8-4A6A-84D6-293603D957F2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0C8-4A6A-84D6-293603D957F2}"/>
              </c:ext>
            </c:extLst>
          </c:dPt>
          <c:dLbls>
            <c:delete val="1"/>
          </c:dLbls>
          <c:val>
            <c:numRef>
              <c:f>'Print Results'!$V$45:$V$46</c:f>
              <c:numCache>
                <c:formatCode>0%</c:formatCode>
                <c:ptCount val="2"/>
                <c:pt idx="0">
                  <c:v>0.60416666666666663</c:v>
                </c:pt>
                <c:pt idx="1">
                  <c:v>0.39583333333333337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C8-4A6A-84D6-293603D957F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583427071616045E-2"/>
          <c:y val="0.13606699027535482"/>
          <c:w val="0.92988909365052774"/>
          <c:h val="0.77289111795045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'Print Results'!$C$11</c:f>
              <c:strCache>
                <c:ptCount val="1"/>
                <c:pt idx="0">
                  <c:v>Correct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5AD-468C-B881-429341D22EC8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5AD-468C-B881-429341D22EC8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5AD-468C-B881-429341D22EC8}"/>
              </c:ext>
            </c:extLst>
          </c:dPt>
          <c:val>
            <c:numRef>
              <c:f>'Print Results'!$C$12:$C$14</c:f>
              <c:numCache>
                <c:formatCode>General</c:formatCode>
                <c:ptCount val="3"/>
                <c:pt idx="0">
                  <c:v>14</c:v>
                </c:pt>
                <c:pt idx="1">
                  <c:v>12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AD-468C-B881-429341D22EC8}"/>
            </c:ext>
          </c:extLst>
        </c:ser>
        <c:ser>
          <c:idx val="1"/>
          <c:order val="1"/>
          <c:tx>
            <c:strRef>
              <c:f>'Print Results'!$D$11</c:f>
              <c:strCache>
                <c:ptCount val="1"/>
                <c:pt idx="0">
                  <c:v>Commissions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</c:spPr>
          <c:invertIfNegative val="0"/>
          <c:val>
            <c:numRef>
              <c:f>'Print Results'!$D$12:$D$14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5AD-468C-B881-429341D22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59072"/>
        <c:axId val="50260992"/>
      </c:barChart>
      <c:catAx>
        <c:axId val="50259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700">
                    <a:latin typeface="+mn-lt"/>
                  </a:defRPr>
                </a:pPr>
                <a:endParaRPr lang="en-US" sz="700" b="0">
                  <a:latin typeface="+mn-lt"/>
                </a:endParaRPr>
              </a:p>
              <a:p>
                <a:pPr>
                  <a:defRPr sz="700">
                    <a:latin typeface="+mn-lt"/>
                  </a:defRPr>
                </a:pPr>
                <a:r>
                  <a:rPr lang="en-US" sz="700" b="0">
                    <a:latin typeface="+mn-lt"/>
                  </a:rPr>
                  <a:t>1.0 sec.                     </a:t>
                </a:r>
                <a:r>
                  <a:rPr lang="en-US" sz="700" b="0" baseline="0">
                    <a:latin typeface="+mn-lt"/>
                  </a:rPr>
                  <a:t>                </a:t>
                </a:r>
                <a:r>
                  <a:rPr lang="en-US" sz="700" b="0">
                    <a:latin typeface="+mn-lt"/>
                  </a:rPr>
                  <a:t>1.4 sec</a:t>
                </a:r>
                <a:r>
                  <a:rPr lang="en-US" sz="700" b="0" baseline="0">
                    <a:latin typeface="+mn-lt"/>
                  </a:rPr>
                  <a:t>  </a:t>
                </a:r>
                <a:r>
                  <a:rPr lang="en-US" sz="700" b="0">
                    <a:latin typeface="+mn-lt"/>
                  </a:rPr>
                  <a:t>                                 1.8 sec</a:t>
                </a:r>
              </a:p>
            </c:rich>
          </c:tx>
          <c:layout>
            <c:manualLayout>
              <c:xMode val="edge"/>
              <c:yMode val="edge"/>
              <c:x val="0.13498847277281076"/>
              <c:y val="0.88580294688441963"/>
            </c:manualLayout>
          </c:layout>
          <c:overlay val="0"/>
          <c:spPr>
            <a:ln w="0">
              <a:noFill/>
            </a:ln>
          </c:spPr>
        </c:title>
        <c:majorTickMark val="none"/>
        <c:minorTickMark val="none"/>
        <c:tickLblPos val="none"/>
        <c:crossAx val="50260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60992"/>
        <c:scaling>
          <c:orientation val="minMax"/>
          <c:max val="15"/>
          <c:min val="0"/>
        </c:scaling>
        <c:delete val="0"/>
        <c:axPos val="l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>
                <a:latin typeface="+mn-lt"/>
              </a:defRPr>
            </a:pPr>
            <a:endParaRPr lang="en-US"/>
          </a:p>
        </c:txPr>
        <c:crossAx val="50259072"/>
        <c:crosses val="autoZero"/>
        <c:crossBetween val="between"/>
        <c:majorUnit val="1"/>
        <c:minorUnit val="1"/>
      </c:valAx>
    </c:plotArea>
    <c:legend>
      <c:legendPos val="t"/>
      <c:legendEntry>
        <c:idx val="0"/>
        <c:txPr>
          <a:bodyPr/>
          <a:lstStyle/>
          <a:p>
            <a:pPr>
              <a:defRPr sz="700" baseline="0">
                <a:latin typeface="+mn-lt"/>
                <a:cs typeface="Arial" pitchFamily="34" charset="0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00" baseline="0">
                <a:solidFill>
                  <a:schemeClr val="bg2">
                    <a:lumMod val="50000"/>
                  </a:schemeClr>
                </a:solidFill>
                <a:latin typeface="+mn-lt"/>
                <a:cs typeface="Arial" pitchFamily="34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21156587217810965"/>
          <c:y val="2.4635853991485213E-2"/>
          <c:w val="0.56925183109072752"/>
          <c:h val="9.0260147863464493E-2"/>
        </c:manualLayout>
      </c:layout>
      <c:overlay val="0"/>
      <c:txPr>
        <a:bodyPr/>
        <a:lstStyle/>
        <a:p>
          <a:pPr>
            <a:defRPr sz="700" baseline="0">
              <a:latin typeface="+mn-lt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  <a:effectLst/>
    <a:scene3d>
      <a:camera prst="orthographicFront"/>
      <a:lightRig rig="threePt" dir="t"/>
    </a:scene3d>
    <a:sp3d/>
  </c:spPr>
  <c:printSettings>
    <c:headerFooter/>
    <c:pageMargins b="1" l="0.750000000000001" r="0.750000000000001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4604593403295"/>
          <c:y val="8.736326320899597E-2"/>
          <c:w val="0.87231526681638138"/>
          <c:h val="0.8200590109805002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tx1"/>
              </a:solidFill>
              <a:round/>
              <a:headEnd type="none"/>
              <a:tailEnd type="none"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tx1"/>
                </a:solidFill>
                <a:round/>
                <a:headEnd type="none"/>
                <a:tailEnd type="none"/>
              </a:ln>
              <a:effectLst/>
            </c:spPr>
            <c:extLst>
              <c:ext xmlns:c16="http://schemas.microsoft.com/office/drawing/2014/chart" uri="{C3380CC4-5D6E-409C-BE32-E72D297353CC}">
                <c16:uniqueId val="{00000001-417F-46F9-AD8D-7019635015D9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7F-46F9-AD8D-7019635015D9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7F-46F9-AD8D-7019635015D9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7F-46F9-AD8D-7019635015D9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3.0205883355489654E-2"/>
                  <c:y val="3.7462519376124707E-2"/>
                </c:manualLayout>
              </c:layout>
              <c:numFmt formatCode="#,##0.00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val>
            <c:numRef>
              <c:f>'Print Results'!$E$12:$E$14</c:f>
              <c:numCache>
                <c:formatCode>0%</c:formatCode>
                <c:ptCount val="3"/>
                <c:pt idx="0">
                  <c:v>0.93333333333333335</c:v>
                </c:pt>
                <c:pt idx="1">
                  <c:v>0.75</c:v>
                </c:pt>
                <c:pt idx="2">
                  <c:v>0.17647058823529413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7F-46F9-AD8D-701963501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846447"/>
        <c:axId val="521519727"/>
      </c:lineChart>
      <c:catAx>
        <c:axId val="522846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519727"/>
        <c:crosses val="autoZero"/>
        <c:auto val="1"/>
        <c:lblAlgn val="ctr"/>
        <c:lblOffset val="100"/>
        <c:noMultiLvlLbl val="0"/>
      </c:catAx>
      <c:valAx>
        <c:axId val="52151972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28464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 b="1">
                <a:solidFill>
                  <a:schemeClr val="tx1"/>
                </a:solidFill>
              </a:rPr>
              <a:t>Accuracy</a:t>
            </a:r>
            <a:r>
              <a:rPr lang="en-US" sz="900" b="1" baseline="0">
                <a:solidFill>
                  <a:schemeClr val="tx1"/>
                </a:solidFill>
              </a:rPr>
              <a:t> Index Across Administrations</a:t>
            </a:r>
            <a:endParaRPr lang="en-US" sz="9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174659069727608"/>
          <c:y val="0.12790784290527957"/>
          <c:w val="0.86306466969939699"/>
          <c:h val="0.7533290392123355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5">
                    <a:lumMod val="40000"/>
                    <a:lumOff val="60000"/>
                  </a:schemeClr>
                </a:gs>
                <a:gs pos="46000">
                  <a:schemeClr val="accent5">
                    <a:lumMod val="95000"/>
                    <a:lumOff val="5000"/>
                  </a:schemeClr>
                </a:gs>
                <a:gs pos="100000">
                  <a:schemeClr val="accent5">
                    <a:lumMod val="60000"/>
                  </a:schemeClr>
                </a:gs>
              </a:gsLst>
              <a:path path="circle">
                <a:fillToRect l="50000" t="130000" r="50000" b="-30000"/>
              </a:path>
            </a:gra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3.1699840303071519E-2"/>
                  <c:y val="-1.8363939899833056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strRef>
              <c:f>'Repeat Assessments'!$C$7:$C$11</c:f>
              <c:strCache>
                <c:ptCount val="5"/>
                <c:pt idx="0">
                  <c:v>1.1.25</c:v>
                </c:pt>
                <c:pt idx="1">
                  <c:v>2..1.25</c:v>
                </c:pt>
                <c:pt idx="2">
                  <c:v>3.1.25</c:v>
                </c:pt>
                <c:pt idx="3">
                  <c:v>8.1.25</c:v>
                </c:pt>
                <c:pt idx="4">
                  <c:v>9.2.25</c:v>
                </c:pt>
              </c:strCache>
            </c:strRef>
          </c:cat>
          <c:val>
            <c:numRef>
              <c:f>'Repeat Assessments'!$F$7:$F$11</c:f>
              <c:numCache>
                <c:formatCode>0.0%</c:formatCode>
                <c:ptCount val="5"/>
                <c:pt idx="0">
                  <c:v>0.97826086956521741</c:v>
                </c:pt>
                <c:pt idx="1">
                  <c:v>0.93333333333333335</c:v>
                </c:pt>
                <c:pt idx="2">
                  <c:v>0.8666666666666667</c:v>
                </c:pt>
                <c:pt idx="3">
                  <c:v>0.63829787234042556</c:v>
                </c:pt>
                <c:pt idx="4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DE-4A6B-B1AB-D22D851F3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823023"/>
        <c:axId val="29822063"/>
      </c:barChart>
      <c:catAx>
        <c:axId val="29823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822063"/>
        <c:crossesAt val="0"/>
        <c:auto val="1"/>
        <c:lblAlgn val="ctr"/>
        <c:lblOffset val="100"/>
        <c:noMultiLvlLbl val="0"/>
      </c:catAx>
      <c:valAx>
        <c:axId val="29822063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8230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179918</xdr:colOff>
      <xdr:row>8</xdr:row>
      <xdr:rowOff>52917</xdr:rowOff>
    </xdr:from>
    <xdr:to>
      <xdr:col>14</xdr:col>
      <xdr:colOff>1386420</xdr:colOff>
      <xdr:row>11</xdr:row>
      <xdr:rowOff>243418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DA69F26-9808-D34D-B8F0-5D2E192434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603249</xdr:colOff>
      <xdr:row>15</xdr:row>
      <xdr:rowOff>31750</xdr:rowOff>
    </xdr:from>
    <xdr:to>
      <xdr:col>12</xdr:col>
      <xdr:colOff>1</xdr:colOff>
      <xdr:row>25</xdr:row>
      <xdr:rowOff>137583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C990083-52C2-784C-9C75-7725DB07EF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541867</xdr:colOff>
      <xdr:row>15</xdr:row>
      <xdr:rowOff>42334</xdr:rowOff>
    </xdr:from>
    <xdr:to>
      <xdr:col>15</xdr:col>
      <xdr:colOff>12700</xdr:colOff>
      <xdr:row>25</xdr:row>
      <xdr:rowOff>126999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8345479-FE2A-8E4B-92A0-81CC2A2568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15</xdr:row>
      <xdr:rowOff>21166</xdr:rowOff>
    </xdr:from>
    <xdr:to>
      <xdr:col>17</xdr:col>
      <xdr:colOff>431802</xdr:colOff>
      <xdr:row>25</xdr:row>
      <xdr:rowOff>50800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510544B-18F9-5855-3EFF-C05A1554F68E}"/>
            </a:ext>
          </a:extLst>
        </xdr:cNvPr>
        <xdr:cNvSpPr txBox="1"/>
      </xdr:nvSpPr>
      <xdr:spPr>
        <a:xfrm>
          <a:off x="9461500" y="4174066"/>
          <a:ext cx="2019302" cy="1960034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8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Trendline (dotted line) interpretation</a:t>
          </a:r>
          <a:br>
            <a:rPr lang="en-US" sz="8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8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(range 0 to 1)</a:t>
          </a:r>
        </a:p>
        <a:p>
          <a:endParaRPr lang="en-US" sz="7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8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Closer to 1:</a:t>
          </a:r>
          <a:r>
            <a:rPr lang="en-US" sz="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The trendline fits the results well (strong linear relationship).</a:t>
          </a:r>
          <a:r>
            <a:rPr lang="en-US" sz="800"/>
            <a:t> </a:t>
          </a:r>
        </a:p>
        <a:p>
          <a:endParaRPr lang="en-US" sz="500"/>
        </a:p>
        <a:p>
          <a:r>
            <a:rPr lang="en-US" sz="8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Closer to 0:</a:t>
          </a:r>
          <a:r>
            <a:rPr lang="en-US" sz="8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The line doesn’t explain much of the variation in the results (weak or no linear relationship).</a:t>
          </a:r>
          <a:r>
            <a:rPr lang="en-US" sz="800"/>
            <a:t> There is variability in their concentration.</a:t>
          </a:r>
        </a:p>
        <a:p>
          <a:endParaRPr lang="en-US" sz="5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7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R² ≥ 0.9</a:t>
          </a:r>
          <a:r>
            <a:rPr lang="en-US" sz="7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→ Excellent fit</a:t>
          </a:r>
          <a:r>
            <a:rPr lang="en-US" sz="700"/>
            <a:t> </a:t>
          </a:r>
        </a:p>
        <a:p>
          <a:endParaRPr lang="en-US" sz="300"/>
        </a:p>
        <a:p>
          <a:r>
            <a:rPr lang="en-US" sz="7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0.7 – 0.9</a:t>
          </a:r>
          <a:r>
            <a:rPr lang="en-US" sz="7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→ Good fit</a:t>
          </a:r>
          <a:r>
            <a:rPr lang="en-US" sz="700"/>
            <a:t> </a:t>
          </a:r>
        </a:p>
        <a:p>
          <a:endParaRPr lang="en-US" sz="300"/>
        </a:p>
        <a:p>
          <a:r>
            <a:rPr lang="en-US" sz="7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0.5 – 0.7</a:t>
          </a:r>
          <a:r>
            <a:rPr lang="en-US" sz="7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→ Moderate fit</a:t>
          </a:r>
          <a:r>
            <a:rPr lang="en-US" sz="700"/>
            <a:t> </a:t>
          </a:r>
        </a:p>
        <a:p>
          <a:endParaRPr lang="en-US" sz="300"/>
        </a:p>
        <a:p>
          <a:r>
            <a:rPr lang="en-US" sz="7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&lt; 0.5</a:t>
          </a:r>
          <a:r>
            <a:rPr lang="en-US" sz="7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→ Weak fit</a:t>
          </a:r>
          <a:r>
            <a:rPr lang="en-US" sz="700"/>
            <a:t> 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1185334</xdr:colOff>
      <xdr:row>2</xdr:row>
      <xdr:rowOff>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2876C6F-8F02-19F9-2A22-4D279FD6A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083" y="84667"/>
          <a:ext cx="1185334" cy="69850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0.22327</cdr:x>
      <cdr:y>0.31176</cdr:y>
    </cdr:from>
    <cdr:to>
      <cdr:x>0.8121</cdr:x>
      <cdr:y>0.5794</cdr:y>
    </cdr:to>
    <cdr:sp macro="" textlink="Scoring!$C$20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BA01F08F-5BE0-A8FA-FC4B-FB46271BE95B}"/>
            </a:ext>
          </a:extLst>
        </cdr:cNvPr>
        <cdr:cNvSpPr txBox="1"/>
      </cdr:nvSpPr>
      <cdr:spPr>
        <a:xfrm xmlns:a="http://schemas.openxmlformats.org/drawingml/2006/main">
          <a:off x="269371" y="465226"/>
          <a:ext cx="710424" cy="3993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 anchorCtr="1"/>
        <a:lstStyle xmlns:a="http://schemas.openxmlformats.org/drawingml/2006/main"/>
        <a:p xmlns:a="http://schemas.openxmlformats.org/drawingml/2006/main">
          <a:fld id="{8D89C265-E4AB-C84C-B716-DEF429A65566}" type="TxLink">
            <a:rPr lang="en-US" sz="1100" b="0" i="0" u="none" strike="noStrike">
              <a:solidFill>
                <a:srgbClr val="FF0000"/>
              </a:solidFill>
              <a:latin typeface="Calibri"/>
              <a:cs typeface="Calibri"/>
            </a:rPr>
            <a:pPr/>
            <a:t>60.4%</a:t>
          </a:fld>
          <a:endParaRPr lang="en-US" sz="1100" b="0">
            <a:solidFill>
              <a:srgbClr val="FF0000"/>
            </a:solidFill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279400</xdr:colOff>
      <xdr:row>8</xdr:row>
      <xdr:rowOff>50800</xdr:rowOff>
    </xdr:from>
    <xdr:to>
      <xdr:col>9</xdr:col>
      <xdr:colOff>939799</xdr:colOff>
      <xdr:row>13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D09BAA-3593-4672-9258-370B35B893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74082</xdr:colOff>
      <xdr:row>27</xdr:row>
      <xdr:rowOff>1</xdr:rowOff>
    </xdr:from>
    <xdr:to>
      <xdr:col>6</xdr:col>
      <xdr:colOff>0</xdr:colOff>
      <xdr:row>37</xdr:row>
      <xdr:rowOff>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E86C56E9-2C62-4517-B129-0FC6DEBFAD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27</xdr:row>
      <xdr:rowOff>38101</xdr:rowOff>
    </xdr:from>
    <xdr:to>
      <xdr:col>9</xdr:col>
      <xdr:colOff>1739900</xdr:colOff>
      <xdr:row>37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1450961-1B4D-46DB-8E9A-9508FD3547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0.19695</cdr:x>
      <cdr:y>0.40396</cdr:y>
    </cdr:from>
    <cdr:to>
      <cdr:x>0.78578</cdr:x>
      <cdr:y>0.6716</cdr:y>
    </cdr:to>
    <cdr:sp macro="" textlink="'Print Results'!$C$23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BA01F08F-5BE0-A8FA-FC4B-FB46271BE95B}"/>
            </a:ext>
          </a:extLst>
        </cdr:cNvPr>
        <cdr:cNvSpPr txBox="1"/>
      </cdr:nvSpPr>
      <cdr:spPr>
        <a:xfrm xmlns:a="http://schemas.openxmlformats.org/drawingml/2006/main">
          <a:off x="268888" y="500206"/>
          <a:ext cx="803900" cy="3314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 anchorCtr="1"/>
        <a:lstStyle xmlns:a="http://schemas.openxmlformats.org/drawingml/2006/main"/>
        <a:p xmlns:a="http://schemas.openxmlformats.org/drawingml/2006/main">
          <a:fld id="{8D89C265-E4AB-C84C-B716-DEF429A65566}" type="TxLink">
            <a:rPr lang="en-US" sz="1000" b="0" i="0" u="none" strike="noStrike">
              <a:solidFill>
                <a:srgbClr val="FF0000"/>
              </a:solidFill>
              <a:latin typeface="Calibri"/>
              <a:cs typeface="Calibri"/>
            </a:rPr>
            <a:pPr/>
            <a:t>60.4%</a:t>
          </a:fld>
          <a:endParaRPr lang="en-US" sz="1000" b="0">
            <a:solidFill>
              <a:srgbClr val="FF0000"/>
            </a:solidFill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11430</xdr:rowOff>
    </xdr:from>
    <xdr:to>
      <xdr:col>6</xdr:col>
      <xdr:colOff>0</xdr:colOff>
      <xdr:row>33</xdr:row>
      <xdr:rowOff>121920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CA8949F-B930-6DD5-8BD6-8F76C6DD9E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0F3FA"/>
  </sheetPr>
  <dimension ref="A1:AE107"/>
  <sheetViews>
    <sheetView showGridLines="0" tabSelected="1" zoomScaleNormal="100" zoomScalePageLayoutView="150" workbookViewId="0">
      <selection activeCell="O13" sqref="O13"/>
    </sheetView>
  </sheetViews>
  <sheetFormatPr baseColWidth="10" defaultColWidth="8.59765625" defaultRowHeight="12" x14ac:dyDescent="0.15"/>
  <cols>
    <col min="1" max="1" width="1.19921875" customWidth="1"/>
    <col min="2" max="2" width="19.19921875" customWidth="1"/>
    <col min="3" max="3" width="11.19921875" customWidth="1"/>
    <col min="4" max="4" width="8.19921875" customWidth="1"/>
    <col min="5" max="5" width="10.796875" customWidth="1"/>
    <col min="6" max="6" width="10.59765625" customWidth="1"/>
    <col min="7" max="7" width="12.3984375" customWidth="1"/>
    <col min="8" max="8" width="16.19921875" customWidth="1"/>
    <col min="9" max="9" width="1.3984375" customWidth="1"/>
    <col min="10" max="10" width="5" customWidth="1"/>
    <col min="11" max="11" width="8" customWidth="1"/>
    <col min="12" max="12" width="5.19921875" customWidth="1"/>
    <col min="13" max="13" width="9.19921875" customWidth="1"/>
    <col min="14" max="14" width="6" customWidth="1"/>
    <col min="15" max="15" width="23.3984375" customWidth="1"/>
    <col min="16" max="16" width="5" customWidth="1"/>
    <col min="17" max="17" width="20" customWidth="1"/>
    <col min="18" max="18" width="7" customWidth="1"/>
    <col min="19" max="19" width="13.59765625" customWidth="1"/>
    <col min="20" max="20" width="7.59765625" customWidth="1"/>
    <col min="21" max="21" width="2.19921875" customWidth="1"/>
    <col min="22" max="22" width="6" customWidth="1"/>
    <col min="23" max="23" width="1.59765625" customWidth="1"/>
  </cols>
  <sheetData>
    <row r="1" spans="1:26" ht="7" customHeight="1" x14ac:dyDescent="0.15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26" ht="55.25" customHeight="1" x14ac:dyDescent="0.15">
      <c r="B2" s="393"/>
      <c r="C2" s="418" t="s">
        <v>110</v>
      </c>
      <c r="D2" s="418"/>
      <c r="E2" s="418"/>
      <c r="F2" s="418"/>
      <c r="G2" s="418"/>
      <c r="H2" s="418"/>
      <c r="I2" s="418"/>
      <c r="J2" s="418"/>
      <c r="K2" s="418"/>
      <c r="L2" s="418"/>
      <c r="M2" s="418"/>
      <c r="O2" s="371" t="s">
        <v>105</v>
      </c>
      <c r="P2" s="107"/>
      <c r="Q2" s="372" t="s">
        <v>106</v>
      </c>
      <c r="R2" s="6"/>
      <c r="S2" s="6"/>
      <c r="T2" s="6"/>
    </row>
    <row r="3" spans="1:26" ht="6.5" customHeight="1" x14ac:dyDescent="0.25">
      <c r="B3" s="359"/>
      <c r="C3" s="9"/>
      <c r="D3" s="360"/>
      <c r="E3" s="360"/>
      <c r="F3" s="9"/>
      <c r="G3" s="9"/>
      <c r="H3" s="9"/>
      <c r="I3" s="9"/>
      <c r="J3" s="369"/>
      <c r="K3" s="9"/>
      <c r="L3" s="9"/>
      <c r="M3" s="9"/>
      <c r="N3" s="9"/>
      <c r="O3" s="9"/>
      <c r="P3" s="13"/>
      <c r="Q3" s="6"/>
      <c r="R3" s="6"/>
      <c r="S3" s="6"/>
      <c r="T3" s="6"/>
    </row>
    <row r="4" spans="1:26" ht="18" customHeight="1" x14ac:dyDescent="0.15">
      <c r="B4" s="444" t="s">
        <v>0</v>
      </c>
      <c r="C4" s="445"/>
      <c r="D4" s="446"/>
      <c r="E4" s="385" t="s">
        <v>97</v>
      </c>
      <c r="F4" s="385">
        <v>56</v>
      </c>
      <c r="G4" s="385">
        <v>12</v>
      </c>
      <c r="H4" s="401" t="s">
        <v>103</v>
      </c>
      <c r="I4" s="422" t="s">
        <v>82</v>
      </c>
      <c r="J4" s="423"/>
      <c r="K4" s="423"/>
      <c r="L4" s="423"/>
      <c r="M4" s="424"/>
      <c r="N4" s="104"/>
      <c r="R4" s="6"/>
      <c r="V4" s="13"/>
      <c r="W4" s="13"/>
      <c r="X4" s="13"/>
      <c r="Y4" s="13"/>
      <c r="Z4" s="13"/>
    </row>
    <row r="5" spans="1:26" ht="13" customHeight="1" x14ac:dyDescent="0.15">
      <c r="B5" s="457" t="s">
        <v>1</v>
      </c>
      <c r="C5" s="457"/>
      <c r="D5" s="457"/>
      <c r="E5" s="370" t="s">
        <v>2</v>
      </c>
      <c r="F5" s="370" t="s">
        <v>99</v>
      </c>
      <c r="G5" s="370" t="s">
        <v>100</v>
      </c>
      <c r="H5" s="370" t="s">
        <v>101</v>
      </c>
      <c r="I5" s="425" t="s">
        <v>3</v>
      </c>
      <c r="J5" s="425"/>
      <c r="K5" s="425"/>
      <c r="L5" s="425"/>
      <c r="M5" s="425"/>
      <c r="U5" s="13"/>
      <c r="V5" s="13"/>
      <c r="W5" s="13"/>
      <c r="X5" s="13"/>
      <c r="Y5" s="13"/>
      <c r="Z5" s="13"/>
    </row>
    <row r="6" spans="1:26" ht="10" customHeight="1" x14ac:dyDescent="0.15">
      <c r="B6" s="297"/>
      <c r="C6" s="297"/>
      <c r="D6" s="297"/>
      <c r="E6" s="297"/>
      <c r="F6" s="297"/>
      <c r="G6" s="297"/>
      <c r="H6" s="297"/>
      <c r="I6" s="297"/>
      <c r="J6" s="297"/>
      <c r="K6" s="297"/>
      <c r="M6" s="188"/>
      <c r="N6" s="188"/>
      <c r="O6" s="188"/>
      <c r="P6" s="111"/>
      <c r="Q6" s="111"/>
      <c r="R6" s="6"/>
      <c r="S6" s="6"/>
      <c r="T6" s="6"/>
      <c r="U6" s="13"/>
      <c r="V6" s="13"/>
      <c r="W6" s="13"/>
      <c r="X6" s="13"/>
      <c r="Y6" s="13"/>
      <c r="Z6" s="13"/>
    </row>
    <row r="7" spans="1:26" ht="20" customHeight="1" x14ac:dyDescent="0.15">
      <c r="B7" s="314"/>
      <c r="C7" s="314"/>
      <c r="D7" s="314"/>
      <c r="E7" s="323" t="s">
        <v>83</v>
      </c>
      <c r="F7" s="324" t="s">
        <v>4</v>
      </c>
      <c r="G7" s="530" t="s">
        <v>5</v>
      </c>
      <c r="H7" s="113" t="s">
        <v>6</v>
      </c>
      <c r="I7" s="297"/>
      <c r="J7" s="297"/>
      <c r="K7" s="435" t="s">
        <v>64</v>
      </c>
      <c r="L7" s="436"/>
      <c r="M7" s="436"/>
      <c r="N7" s="365"/>
      <c r="O7" s="366" t="s">
        <v>56</v>
      </c>
      <c r="P7" s="111"/>
      <c r="Q7" s="399" t="s">
        <v>102</v>
      </c>
      <c r="R7" s="6"/>
      <c r="S7" s="6"/>
      <c r="T7" s="6"/>
      <c r="U7" s="13"/>
      <c r="V7" s="13"/>
      <c r="W7" s="13"/>
      <c r="X7" s="13"/>
      <c r="Y7" s="13"/>
      <c r="Z7" s="13"/>
    </row>
    <row r="8" spans="1:26" ht="1" customHeight="1" x14ac:dyDescent="0.15">
      <c r="B8" s="314"/>
      <c r="C8" s="314"/>
      <c r="D8" s="314"/>
      <c r="E8" s="116"/>
      <c r="F8" s="437"/>
      <c r="G8" s="437"/>
      <c r="H8" s="9"/>
      <c r="I8" s="297"/>
      <c r="J8" s="297"/>
      <c r="K8" s="297"/>
      <c r="L8" s="9"/>
      <c r="M8" s="188"/>
      <c r="N8" s="358"/>
      <c r="O8" s="188"/>
      <c r="P8" s="111"/>
      <c r="Q8" s="111"/>
      <c r="R8" s="6"/>
      <c r="S8" s="6"/>
      <c r="T8" s="6"/>
      <c r="U8" s="13"/>
      <c r="V8" s="13"/>
      <c r="W8" s="13"/>
      <c r="X8" s="13"/>
      <c r="Y8" s="13"/>
      <c r="Z8" s="13"/>
    </row>
    <row r="9" spans="1:26" ht="30" customHeight="1" x14ac:dyDescent="0.15">
      <c r="B9" s="431" t="s">
        <v>95</v>
      </c>
      <c r="C9" s="431"/>
      <c r="D9" s="314"/>
      <c r="E9" s="285" t="s">
        <v>7</v>
      </c>
      <c r="F9" s="307">
        <v>14</v>
      </c>
      <c r="G9" s="308">
        <v>0</v>
      </c>
      <c r="H9" s="150">
        <f>F9/(15+G9)</f>
        <v>0.93333333333333335</v>
      </c>
      <c r="I9" s="297"/>
      <c r="J9" s="297"/>
      <c r="K9" s="458" t="str">
        <f>"An Accuracy Index of"&amp;" "&amp;TEXT(C20,"0%")&amp;" "&amp;" "&amp;"was obtained with" &amp; " " &amp;F12&amp;" "&amp;"Correct hits out of 45 targets with"&amp;" "&amp;G12&amp;" "&amp;"Commission errors."&amp;" Their performance is classified as "&amp;O12&amp;"."</f>
        <v>An Accuracy Index of 60%  was obtained with 29 Correct hits out of 45 targets with 3 Commission errors. Their performance is classified as Significant Impairment.</v>
      </c>
      <c r="L9" s="459"/>
      <c r="M9" s="460"/>
      <c r="N9" s="358"/>
      <c r="O9" s="315"/>
      <c r="P9" s="111"/>
      <c r="Q9" s="428" t="s">
        <v>104</v>
      </c>
      <c r="R9" s="6"/>
      <c r="S9" s="6"/>
      <c r="T9" s="6"/>
      <c r="U9" s="13"/>
      <c r="V9" s="13"/>
      <c r="W9" s="13"/>
      <c r="X9" s="13"/>
      <c r="Y9" s="13"/>
      <c r="Z9" s="13"/>
    </row>
    <row r="10" spans="1:26" ht="30" customHeight="1" x14ac:dyDescent="0.15">
      <c r="B10" s="431"/>
      <c r="C10" s="431"/>
      <c r="D10" s="314"/>
      <c r="E10" s="286" t="s">
        <v>12</v>
      </c>
      <c r="F10" s="309">
        <v>12</v>
      </c>
      <c r="G10" s="310">
        <v>1</v>
      </c>
      <c r="H10" s="150">
        <f>F10/(15+G10)</f>
        <v>0.75</v>
      </c>
      <c r="I10" s="297"/>
      <c r="J10" s="297"/>
      <c r="K10" s="461"/>
      <c r="L10" s="462"/>
      <c r="M10" s="463"/>
      <c r="N10" s="358"/>
      <c r="O10" s="316"/>
      <c r="P10" s="111"/>
      <c r="Q10" s="429"/>
      <c r="R10" s="6"/>
      <c r="S10" s="6"/>
      <c r="T10" s="6"/>
      <c r="U10" s="13"/>
      <c r="V10" s="13"/>
      <c r="W10" s="13"/>
      <c r="X10" s="13"/>
      <c r="Y10" s="13"/>
      <c r="Z10" s="13"/>
    </row>
    <row r="11" spans="1:26" ht="30" customHeight="1" x14ac:dyDescent="0.15">
      <c r="B11" s="431"/>
      <c r="C11" s="431"/>
      <c r="D11" s="314"/>
      <c r="E11" s="124" t="s">
        <v>13</v>
      </c>
      <c r="F11" s="311">
        <v>3</v>
      </c>
      <c r="G11" s="312">
        <v>2</v>
      </c>
      <c r="H11" s="187">
        <f>F11/(15+G11)</f>
        <v>0.17647058823529413</v>
      </c>
      <c r="I11" s="297"/>
      <c r="J11" s="297"/>
      <c r="K11" s="461"/>
      <c r="L11" s="462"/>
      <c r="M11" s="463"/>
      <c r="N11" s="358"/>
      <c r="O11" s="316"/>
      <c r="P11" s="111"/>
      <c r="Q11" s="429"/>
      <c r="R11" s="6"/>
      <c r="S11" s="6"/>
      <c r="T11" s="6"/>
      <c r="U11" s="13"/>
      <c r="V11" s="13"/>
      <c r="W11" s="13"/>
      <c r="X11" s="13"/>
      <c r="Y11" s="13"/>
      <c r="Z11" s="13"/>
    </row>
    <row r="12" spans="1:26" ht="30" customHeight="1" x14ac:dyDescent="0.15">
      <c r="B12" s="431"/>
      <c r="C12" s="431"/>
      <c r="D12" s="314"/>
      <c r="E12" s="410" t="s">
        <v>66</v>
      </c>
      <c r="F12" s="294">
        <f>SUM(F9:F11)</f>
        <v>29</v>
      </c>
      <c r="G12" s="295">
        <f>SUM(G9:G11)</f>
        <v>3</v>
      </c>
      <c r="H12" s="150">
        <f>C20</f>
        <v>0.60416666666666663</v>
      </c>
      <c r="I12" s="297"/>
      <c r="J12" s="297"/>
      <c r="K12" s="464"/>
      <c r="L12" s="465"/>
      <c r="M12" s="466"/>
      <c r="N12" s="404"/>
      <c r="O12" s="317" t="str">
        <f>IF(F20&gt;109,"Above Average",IF(AND(F20&gt;89,F20&lt;110),"Average Performance",IF(AND(F20&gt;79,F20&lt;90),"Low Average",IF(AND(F20&gt;69,F20&lt;80),"Mild Impairment",IF(AND(F20&gt;59,F20&lt;70),"Moderate Impairment",IF(AND(F20&gt;49,F20&lt;60),"Moderate to Severe Impairment",IF(F20&lt;50,"Significant Impairment")))))))</f>
        <v>Significant Impairment</v>
      </c>
      <c r="P12" s="111"/>
      <c r="Q12" s="430"/>
      <c r="R12" s="6"/>
      <c r="S12" s="6"/>
      <c r="T12" s="6"/>
      <c r="U12" s="13"/>
      <c r="V12" s="13"/>
      <c r="W12" s="13"/>
      <c r="X12" s="13"/>
      <c r="Y12" s="13"/>
      <c r="Z12" s="13"/>
    </row>
    <row r="13" spans="1:26" ht="30" customHeight="1" x14ac:dyDescent="0.15">
      <c r="B13" s="314"/>
      <c r="C13" s="314"/>
      <c r="D13" s="314"/>
      <c r="E13" s="410" t="s">
        <v>14</v>
      </c>
      <c r="F13" s="296">
        <f>F12/45</f>
        <v>0.64444444444444449</v>
      </c>
      <c r="G13" s="313"/>
      <c r="H13" s="127">
        <f>F12/(45+G12)</f>
        <v>0.60416666666666663</v>
      </c>
      <c r="I13" s="297"/>
      <c r="J13" s="297"/>
      <c r="K13" s="297"/>
      <c r="M13" s="188"/>
      <c r="N13" s="188"/>
      <c r="O13" s="188"/>
      <c r="P13" s="111"/>
      <c r="Q13" s="111"/>
      <c r="R13" s="6"/>
      <c r="S13" s="6"/>
      <c r="T13" s="6"/>
      <c r="U13" s="13"/>
      <c r="V13" s="13"/>
      <c r="W13" s="13"/>
      <c r="X13" s="13"/>
      <c r="Y13" s="13"/>
      <c r="Z13" s="13"/>
    </row>
    <row r="14" spans="1:26" ht="14" customHeight="1" x14ac:dyDescent="0.15">
      <c r="A14" s="298"/>
      <c r="B14" s="301"/>
      <c r="C14" s="302"/>
      <c r="D14" s="303"/>
      <c r="E14" s="90"/>
      <c r="F14" s="105"/>
      <c r="G14" s="304"/>
      <c r="H14" s="305"/>
      <c r="I14" s="306"/>
      <c r="J14" s="299"/>
      <c r="N14" s="300"/>
      <c r="P14" s="109"/>
      <c r="Q14" s="109"/>
      <c r="R14" s="6"/>
      <c r="S14" s="6"/>
      <c r="T14" s="6"/>
      <c r="U14" s="13"/>
      <c r="V14" s="13"/>
      <c r="W14" s="13"/>
      <c r="X14" s="13"/>
      <c r="Y14" s="13"/>
      <c r="Z14" s="13"/>
    </row>
    <row r="15" spans="1:26" ht="22" customHeight="1" x14ac:dyDescent="0.15">
      <c r="B15" s="426" t="s">
        <v>92</v>
      </c>
      <c r="C15" s="426"/>
      <c r="D15" s="426"/>
      <c r="E15" s="426"/>
      <c r="F15" s="426"/>
      <c r="H15" s="426" t="s">
        <v>68</v>
      </c>
      <c r="I15" s="426"/>
      <c r="J15" s="426"/>
      <c r="K15" s="426"/>
      <c r="L15" s="426"/>
      <c r="N15" s="426" t="s">
        <v>15</v>
      </c>
      <c r="O15" s="426"/>
      <c r="P15" s="426"/>
      <c r="Q15" s="426"/>
      <c r="R15" s="426"/>
      <c r="S15" s="6"/>
      <c r="T15" s="6"/>
      <c r="U15" s="13"/>
      <c r="V15" s="13"/>
      <c r="W15" s="13"/>
      <c r="X15" s="13"/>
      <c r="Y15" s="13"/>
      <c r="Z15" s="13"/>
    </row>
    <row r="16" spans="1:26" ht="4" customHeight="1" x14ac:dyDescent="0.15">
      <c r="B16" s="83"/>
      <c r="C16" s="84"/>
      <c r="D16" s="84"/>
      <c r="E16" s="84"/>
      <c r="N16" s="9"/>
      <c r="O16" s="9"/>
      <c r="P16" s="111"/>
      <c r="Q16" s="111"/>
      <c r="R16" s="134"/>
      <c r="S16" s="6"/>
      <c r="T16" s="6"/>
      <c r="U16" s="13"/>
      <c r="V16" s="13"/>
      <c r="W16" s="13"/>
      <c r="X16" s="13"/>
      <c r="Y16" s="13"/>
      <c r="Z16" s="13"/>
    </row>
    <row r="17" spans="1:26" ht="18" customHeight="1" x14ac:dyDescent="0.15">
      <c r="C17" s="175" t="s">
        <v>89</v>
      </c>
      <c r="D17" s="176" t="s">
        <v>9</v>
      </c>
      <c r="E17" s="176" t="s">
        <v>10</v>
      </c>
      <c r="F17" s="123" t="s">
        <v>11</v>
      </c>
      <c r="L17" s="170"/>
      <c r="M17" s="9"/>
      <c r="N17" s="9"/>
      <c r="O17" s="9"/>
      <c r="P17" s="363"/>
      <c r="Q17" s="111"/>
      <c r="R17" s="382"/>
      <c r="S17" s="6"/>
      <c r="T17" s="6"/>
      <c r="U17" s="13"/>
      <c r="V17" s="13"/>
      <c r="W17" s="13"/>
      <c r="X17" s="13"/>
      <c r="Y17" s="13"/>
      <c r="Z17" s="13"/>
    </row>
    <row r="18" spans="1:26" ht="24" customHeight="1" x14ac:dyDescent="0.15">
      <c r="B18" s="98" t="s">
        <v>4</v>
      </c>
      <c r="C18" s="320">
        <f>F12</f>
        <v>29</v>
      </c>
      <c r="D18" s="351">
        <f>(F12-43.32)/2.19</f>
        <v>-6.5388127853881279</v>
      </c>
      <c r="E18" s="352">
        <f>(C18-43.3)/2.19*10+50</f>
        <v>-15.296803652968023</v>
      </c>
      <c r="F18" s="352">
        <f>(C18-43.3)/2.19*15+100</f>
        <v>2.0547945205479579</v>
      </c>
      <c r="M18" s="9"/>
      <c r="N18" s="9"/>
      <c r="O18" s="9"/>
      <c r="P18" s="363"/>
      <c r="Q18" s="111"/>
      <c r="R18" s="382"/>
      <c r="S18" s="6"/>
      <c r="T18" s="6"/>
      <c r="U18" s="13"/>
      <c r="V18" s="13"/>
      <c r="W18" s="13"/>
      <c r="X18" s="13"/>
      <c r="Y18" s="13"/>
      <c r="Z18" s="13"/>
    </row>
    <row r="19" spans="1:26" ht="24" customHeight="1" x14ac:dyDescent="0.15">
      <c r="B19" s="386" t="s">
        <v>5</v>
      </c>
      <c r="C19" s="321">
        <f>G12</f>
        <v>3</v>
      </c>
      <c r="D19" s="353">
        <f>(-G12-0.45)/0.65</f>
        <v>-5.3076923076923075</v>
      </c>
      <c r="E19" s="354">
        <f>(-C19-0.45)/0.65*10+50</f>
        <v>-3.0769230769230731</v>
      </c>
      <c r="F19" s="354">
        <f>(-C19-0.45)/0.65*15+100</f>
        <v>20.384615384615387</v>
      </c>
      <c r="L19" s="144"/>
      <c r="M19" s="9"/>
      <c r="N19" s="9"/>
      <c r="O19" s="9"/>
      <c r="P19" s="363"/>
      <c r="R19" s="382"/>
      <c r="S19" s="6"/>
      <c r="T19" s="6"/>
      <c r="U19" s="13"/>
      <c r="V19" s="13"/>
      <c r="W19" s="13"/>
      <c r="X19" s="13"/>
      <c r="Y19" s="13"/>
      <c r="Z19" s="13"/>
    </row>
    <row r="20" spans="1:26" ht="24" customHeight="1" x14ac:dyDescent="0.15">
      <c r="B20" s="387" t="s">
        <v>6</v>
      </c>
      <c r="C20" s="322">
        <f>F12/(45+G12)</f>
        <v>0.60416666666666663</v>
      </c>
      <c r="D20" s="355">
        <f>(C20-95.16%)/5.65%</f>
        <v>-6.1492625368731568</v>
      </c>
      <c r="E20" s="356">
        <f>(C20-95.16%)/5.65%*10+50</f>
        <v>-11.492625368731566</v>
      </c>
      <c r="F20" s="357">
        <f>(C20-95.16%)/5.65%*15+100</f>
        <v>7.7610619469026432</v>
      </c>
      <c r="L20" s="125"/>
      <c r="M20" s="9"/>
      <c r="N20" s="9"/>
      <c r="O20" s="9"/>
      <c r="P20" s="363"/>
      <c r="R20" s="382"/>
      <c r="S20" s="6"/>
      <c r="T20" s="6"/>
      <c r="U20" s="13"/>
      <c r="V20" s="13"/>
      <c r="W20" s="13"/>
      <c r="X20" s="13"/>
      <c r="Y20" s="13"/>
      <c r="Z20" s="13"/>
    </row>
    <row r="21" spans="1:26" ht="10" customHeight="1" x14ac:dyDescent="0.15">
      <c r="E21" s="165"/>
      <c r="F21" s="165"/>
      <c r="M21" s="9"/>
      <c r="N21" s="9"/>
      <c r="O21" s="9"/>
      <c r="P21" s="364"/>
      <c r="Q21" s="111"/>
      <c r="R21" s="382"/>
      <c r="S21" s="6"/>
      <c r="T21" s="6"/>
      <c r="U21" s="13"/>
      <c r="V21" s="13"/>
      <c r="W21" s="13"/>
      <c r="X21" s="13"/>
      <c r="Y21" s="13"/>
      <c r="Z21" s="13"/>
    </row>
    <row r="22" spans="1:26" x14ac:dyDescent="0.15">
      <c r="C22" s="166" t="s">
        <v>113</v>
      </c>
      <c r="D22" s="402"/>
      <c r="M22" s="9"/>
      <c r="N22" s="9"/>
      <c r="O22" s="9"/>
      <c r="P22" s="363"/>
      <c r="Q22" s="111"/>
      <c r="R22" s="383"/>
      <c r="S22" s="6"/>
      <c r="T22" s="6"/>
      <c r="U22" s="13"/>
      <c r="V22" s="13"/>
      <c r="W22" s="13"/>
      <c r="X22" s="13"/>
      <c r="Y22" s="13"/>
      <c r="Z22" s="13"/>
    </row>
    <row r="23" spans="1:26" x14ac:dyDescent="0.15">
      <c r="C23" s="165"/>
      <c r="D23" s="403" t="s">
        <v>112</v>
      </c>
      <c r="E23" s="165"/>
      <c r="F23" s="165"/>
      <c r="M23" s="9"/>
      <c r="N23" s="9"/>
      <c r="O23" s="9"/>
      <c r="P23" s="363"/>
      <c r="Q23" s="111"/>
      <c r="R23" s="383"/>
      <c r="S23" s="6"/>
      <c r="T23" s="6"/>
      <c r="U23" s="13"/>
      <c r="V23" s="13"/>
      <c r="W23" s="13"/>
      <c r="X23" s="13"/>
      <c r="Y23" s="13"/>
      <c r="Z23" s="13"/>
    </row>
    <row r="24" spans="1:26" x14ac:dyDescent="0.15">
      <c r="M24" s="9"/>
      <c r="N24" s="9"/>
      <c r="O24" s="9"/>
      <c r="P24" s="363"/>
      <c r="Q24" s="111"/>
      <c r="R24" s="383"/>
      <c r="S24" s="6"/>
      <c r="T24" s="6"/>
      <c r="U24" s="13"/>
      <c r="V24" s="13"/>
      <c r="W24" s="13"/>
      <c r="X24" s="13"/>
      <c r="Y24" s="13"/>
      <c r="Z24" s="13"/>
    </row>
    <row r="25" spans="1:26" x14ac:dyDescent="0.15">
      <c r="B25" s="165"/>
      <c r="C25" s="165"/>
      <c r="D25" s="165"/>
      <c r="E25" s="165"/>
      <c r="F25" s="165"/>
      <c r="M25" s="9"/>
      <c r="N25" s="9"/>
      <c r="O25" s="9"/>
      <c r="P25" s="111"/>
      <c r="Q25" s="111"/>
      <c r="R25" s="383"/>
      <c r="S25" s="6"/>
      <c r="T25" s="6"/>
      <c r="U25" s="13"/>
      <c r="V25" s="13"/>
      <c r="W25" s="13"/>
      <c r="X25" s="13"/>
      <c r="Y25" s="13"/>
      <c r="Z25" s="13"/>
    </row>
    <row r="26" spans="1:26" x14ac:dyDescent="0.15">
      <c r="B26" s="165"/>
      <c r="C26" s="165"/>
      <c r="D26" s="165"/>
      <c r="E26" s="165"/>
      <c r="F26" s="165"/>
      <c r="G26" s="319"/>
      <c r="H26" s="447" t="s">
        <v>86</v>
      </c>
      <c r="I26" s="447"/>
      <c r="J26" s="447"/>
      <c r="K26" s="447"/>
      <c r="L26" s="447"/>
      <c r="M26" s="9"/>
      <c r="N26" s="9"/>
      <c r="O26" s="9"/>
      <c r="P26" s="111"/>
      <c r="Q26" s="111"/>
      <c r="R26" s="134"/>
      <c r="S26" s="6"/>
      <c r="T26" s="6"/>
      <c r="U26" s="13"/>
      <c r="V26" s="13"/>
      <c r="W26" s="13"/>
      <c r="X26" s="13"/>
      <c r="Y26" s="13"/>
      <c r="Z26" s="13"/>
    </row>
    <row r="27" spans="1:26" x14ac:dyDescent="0.15">
      <c r="B27" s="165"/>
      <c r="C27" s="165"/>
      <c r="D27" s="165"/>
      <c r="E27" s="165"/>
      <c r="F27" s="165"/>
      <c r="I27" s="361" t="s">
        <v>96</v>
      </c>
      <c r="M27" s="9"/>
      <c r="N27" s="9"/>
      <c r="O27" s="9"/>
      <c r="P27" s="111"/>
      <c r="Q27" s="111"/>
      <c r="R27" s="134"/>
      <c r="S27" s="6"/>
      <c r="T27" s="6"/>
      <c r="U27" s="13"/>
      <c r="V27" s="13"/>
      <c r="W27" s="13"/>
      <c r="X27" s="13"/>
      <c r="Y27" s="13"/>
      <c r="Z27" s="13"/>
    </row>
    <row r="28" spans="1:26" ht="8" customHeight="1" x14ac:dyDescent="0.15">
      <c r="B28" s="165"/>
      <c r="C28" s="165"/>
      <c r="D28" s="165"/>
      <c r="E28" s="165"/>
      <c r="F28" s="165"/>
      <c r="M28" s="9"/>
      <c r="N28" s="9"/>
      <c r="O28" s="9"/>
      <c r="P28" s="111"/>
      <c r="Q28" s="111"/>
      <c r="R28" s="134"/>
      <c r="S28" s="6"/>
      <c r="T28" s="6"/>
      <c r="U28" s="13"/>
      <c r="V28" s="13"/>
      <c r="W28" s="13"/>
      <c r="X28" s="13"/>
      <c r="Y28" s="13"/>
      <c r="Z28" s="13"/>
    </row>
    <row r="29" spans="1:26" ht="22" customHeight="1" x14ac:dyDescent="0.15">
      <c r="B29" s="426" t="s">
        <v>16</v>
      </c>
      <c r="C29" s="426"/>
      <c r="D29" s="426"/>
      <c r="E29" s="426"/>
      <c r="F29" s="426"/>
      <c r="G29" s="426"/>
      <c r="I29" s="9"/>
      <c r="J29" s="449" t="s">
        <v>98</v>
      </c>
      <c r="K29" s="449"/>
      <c r="L29" s="449"/>
      <c r="M29" s="449"/>
      <c r="N29" s="449"/>
      <c r="O29" s="449"/>
      <c r="P29" s="111"/>
      <c r="Q29" s="111"/>
      <c r="R29" s="134"/>
      <c r="S29" s="6"/>
      <c r="T29" s="6"/>
      <c r="U29" s="13"/>
      <c r="V29" s="13"/>
      <c r="W29" s="13"/>
      <c r="X29" s="13"/>
      <c r="Y29" s="13"/>
      <c r="Z29" s="13"/>
    </row>
    <row r="30" spans="1:26" s="17" customFormat="1" ht="4" customHeight="1" x14ac:dyDescent="0.15">
      <c r="B30" s="165"/>
      <c r="C30" s="165"/>
      <c r="D30" s="165"/>
      <c r="E30" s="165"/>
      <c r="F30" s="165"/>
      <c r="I30" s="77"/>
      <c r="J30" s="77"/>
      <c r="K30" s="77"/>
      <c r="L30" s="77"/>
      <c r="M30" s="77"/>
      <c r="N30" s="77"/>
      <c r="O30" s="77"/>
      <c r="P30" s="318"/>
      <c r="Q30" s="318"/>
      <c r="R30" s="134"/>
      <c r="S30" s="6"/>
      <c r="T30" s="6"/>
    </row>
    <row r="31" spans="1:26" ht="15" customHeight="1" x14ac:dyDescent="0.15">
      <c r="A31" s="9"/>
      <c r="B31" s="126"/>
      <c r="C31" s="456" t="s">
        <v>107</v>
      </c>
      <c r="D31" s="456"/>
      <c r="E31" s="384"/>
      <c r="F31" s="367" t="s">
        <v>85</v>
      </c>
      <c r="G31" s="367"/>
      <c r="H31" s="9"/>
      <c r="I31" s="31"/>
      <c r="J31" s="448" t="s">
        <v>94</v>
      </c>
      <c r="K31" s="448"/>
      <c r="L31" s="448"/>
      <c r="M31" s="448"/>
      <c r="N31" s="448"/>
      <c r="O31" s="448"/>
      <c r="P31" s="109"/>
      <c r="Q31" s="109"/>
      <c r="R31" s="6"/>
      <c r="S31" s="6"/>
      <c r="T31" s="6"/>
      <c r="U31" s="13"/>
      <c r="V31" s="13"/>
      <c r="W31" s="13"/>
      <c r="X31" s="13"/>
      <c r="Y31" s="13"/>
      <c r="Z31" s="13"/>
    </row>
    <row r="32" spans="1:26" ht="16" customHeight="1" x14ac:dyDescent="0.15">
      <c r="A32" s="293"/>
      <c r="B32" s="293" t="s">
        <v>84</v>
      </c>
      <c r="C32" s="454" t="s">
        <v>18</v>
      </c>
      <c r="D32" s="455"/>
      <c r="E32" s="467" t="str">
        <f>IF(C34&gt;100%,"Value entered is over 100%",IF(AND(C38&gt;-9%,C38&lt;11%),"Subject estimates performance within +/- 10%",IF(C38&gt;9%,"Over-estimates ability","Under-estimates ability")))</f>
        <v>Under-estimates ability</v>
      </c>
      <c r="F32" s="468"/>
      <c r="G32" s="469"/>
      <c r="I32" s="9"/>
      <c r="J32" s="448"/>
      <c r="K32" s="448"/>
      <c r="L32" s="448"/>
      <c r="M32" s="448"/>
      <c r="N32" s="448"/>
      <c r="O32" s="448"/>
      <c r="P32" s="109"/>
      <c r="Q32" s="109"/>
      <c r="R32" s="6"/>
      <c r="S32" s="6"/>
      <c r="T32" s="6"/>
      <c r="U32" s="13"/>
      <c r="V32" s="13"/>
      <c r="W32" s="13"/>
      <c r="X32" s="13"/>
      <c r="Y32" s="13"/>
      <c r="Z32" s="13"/>
    </row>
    <row r="33" spans="2:26" ht="13" customHeight="1" x14ac:dyDescent="0.15">
      <c r="B33" s="19"/>
      <c r="C33" s="170"/>
      <c r="D33" s="170"/>
      <c r="E33" s="373"/>
      <c r="F33" s="374"/>
      <c r="G33" s="375"/>
      <c r="H33" s="9"/>
      <c r="I33" s="9"/>
      <c r="J33" s="9"/>
      <c r="K33" s="9"/>
      <c r="R33" s="6"/>
      <c r="S33" s="6"/>
      <c r="T33" s="6"/>
      <c r="U33" s="13"/>
      <c r="V33" s="13"/>
      <c r="W33" s="13"/>
      <c r="X33" s="13"/>
      <c r="Y33" s="13"/>
      <c r="Z33" s="13"/>
    </row>
    <row r="34" spans="2:26" ht="16" customHeight="1" x14ac:dyDescent="0.15">
      <c r="B34" s="26" t="s">
        <v>80</v>
      </c>
      <c r="C34" s="432">
        <v>0.5</v>
      </c>
      <c r="D34" s="433"/>
      <c r="E34" s="440" t="str">
        <f>IF(E32="","",IF(E32="Over-estimates ability","Over-estimated performance may indicate poor awareness of ability",IF(E32="Under-estimates ability","Under-estimated performance may indicate depression or poor awareness of abiity.","Subject displays good ability to judge their cognitive performance.")))</f>
        <v>Under-estimated performance may indicate depression or poor awareness of abiity.</v>
      </c>
      <c r="F34" s="441"/>
      <c r="G34" s="442"/>
      <c r="H34" s="292"/>
      <c r="I34" s="9"/>
      <c r="J34" s="178" t="s">
        <v>60</v>
      </c>
      <c r="M34" s="451" t="str">
        <f>'Set Up Other Group Data'!C6</f>
        <v>My group</v>
      </c>
      <c r="N34" s="452"/>
      <c r="O34" s="453"/>
      <c r="R34" s="6"/>
      <c r="S34" s="6"/>
      <c r="T34" s="6"/>
      <c r="U34" s="13"/>
      <c r="V34" s="13"/>
      <c r="W34" s="13"/>
      <c r="X34" s="13"/>
      <c r="Y34" s="13"/>
      <c r="Z34" s="13"/>
    </row>
    <row r="35" spans="2:26" ht="13" customHeight="1" x14ac:dyDescent="0.15">
      <c r="B35" s="118"/>
      <c r="C35" s="130"/>
      <c r="D35" s="9"/>
      <c r="E35" s="440"/>
      <c r="F35" s="441"/>
      <c r="G35" s="442"/>
      <c r="H35" s="292"/>
      <c r="I35" s="9"/>
      <c r="J35" s="9"/>
      <c r="K35" s="9"/>
      <c r="R35" s="6"/>
      <c r="S35" s="6"/>
      <c r="T35" s="6"/>
      <c r="U35" s="13"/>
      <c r="V35" s="13"/>
      <c r="W35" s="13"/>
      <c r="X35" s="13"/>
      <c r="Y35" s="13"/>
      <c r="Z35" s="13"/>
    </row>
    <row r="36" spans="2:26" ht="16" customHeight="1" x14ac:dyDescent="0.15">
      <c r="B36" s="293" t="s">
        <v>20</v>
      </c>
      <c r="C36" s="434">
        <f>F13</f>
        <v>0.64444444444444449</v>
      </c>
      <c r="D36" s="434"/>
      <c r="E36" s="440"/>
      <c r="F36" s="441"/>
      <c r="G36" s="442"/>
      <c r="H36" s="9"/>
      <c r="I36" s="9"/>
      <c r="J36" s="325" t="s">
        <v>49</v>
      </c>
      <c r="K36" s="326"/>
      <c r="L36" s="327"/>
      <c r="M36" s="326" t="s">
        <v>50</v>
      </c>
      <c r="N36" s="326" t="s">
        <v>51</v>
      </c>
      <c r="R36" s="6"/>
      <c r="S36" s="6"/>
      <c r="T36" s="6"/>
      <c r="U36" s="13"/>
      <c r="V36" s="13"/>
      <c r="W36" s="13"/>
      <c r="X36" s="13"/>
      <c r="Y36" s="13"/>
      <c r="Z36" s="13"/>
    </row>
    <row r="37" spans="2:26" ht="13" customHeight="1" x14ac:dyDescent="0.15">
      <c r="B37" s="89"/>
      <c r="C37" s="105"/>
      <c r="D37" s="122"/>
      <c r="E37" s="376"/>
      <c r="F37" s="377"/>
      <c r="G37" s="378"/>
      <c r="H37" s="9"/>
      <c r="I37" s="9"/>
      <c r="J37" s="143" t="s">
        <v>87</v>
      </c>
      <c r="M37" s="330">
        <f>'Set Up Other Group Data'!O11</f>
        <v>37.6</v>
      </c>
      <c r="N37" s="331">
        <f>'Set Up Other Group Data'!P11</f>
        <v>2.0612833111653743</v>
      </c>
      <c r="O37" s="450" t="s">
        <v>93</v>
      </c>
      <c r="R37" s="6"/>
      <c r="S37" s="6"/>
      <c r="T37" s="6"/>
      <c r="U37" s="13"/>
      <c r="V37" s="13"/>
      <c r="W37" s="13"/>
      <c r="X37" s="13"/>
      <c r="Y37" s="13"/>
      <c r="Z37" s="13"/>
    </row>
    <row r="38" spans="2:26" ht="16" customHeight="1" x14ac:dyDescent="0.15">
      <c r="B38" s="293" t="s">
        <v>21</v>
      </c>
      <c r="C38" s="427">
        <f>C34-C36</f>
        <v>-0.14444444444444449</v>
      </c>
      <c r="D38" s="427"/>
      <c r="E38" s="379"/>
      <c r="F38" s="380"/>
      <c r="G38" s="381"/>
      <c r="I38" s="171"/>
      <c r="J38" s="143" t="s">
        <v>88</v>
      </c>
      <c r="M38" s="332">
        <f>'Set Up Other Group Data'!O12</f>
        <v>2</v>
      </c>
      <c r="N38" s="333">
        <f>'Set Up Other Group Data'!P12</f>
        <v>0.69920589878010098</v>
      </c>
      <c r="O38" s="450"/>
      <c r="R38" s="6"/>
      <c r="S38" s="6"/>
      <c r="T38" s="6"/>
      <c r="U38" s="13"/>
      <c r="V38" s="13"/>
      <c r="W38" s="13"/>
      <c r="X38" s="13"/>
      <c r="Y38" s="13"/>
      <c r="Z38" s="13"/>
    </row>
    <row r="39" spans="2:26" ht="14" customHeight="1" x14ac:dyDescent="0.15">
      <c r="B39" s="9"/>
      <c r="C39" s="63"/>
      <c r="D39" s="9"/>
      <c r="E39" s="9"/>
      <c r="I39" s="65"/>
      <c r="J39" s="143" t="s">
        <v>6</v>
      </c>
      <c r="M39" s="362">
        <f>'Set Up Other Group Data'!O13</f>
        <v>0.80176122931442073</v>
      </c>
      <c r="N39" s="334">
        <f>'Set Up Other Group Data'!P13</f>
        <v>0.12798255012051366</v>
      </c>
      <c r="O39" s="450"/>
      <c r="R39" s="6"/>
      <c r="S39" s="6"/>
      <c r="T39" s="6"/>
      <c r="U39" s="13"/>
      <c r="V39" s="13"/>
      <c r="W39" s="13"/>
      <c r="X39" s="13"/>
      <c r="Y39" s="13"/>
      <c r="Z39" s="13"/>
    </row>
    <row r="40" spans="2:26" ht="14" customHeight="1" x14ac:dyDescent="0.15">
      <c r="B40" s="9"/>
      <c r="C40" s="63"/>
      <c r="D40" s="9"/>
      <c r="E40" s="9"/>
      <c r="F40" s="65"/>
      <c r="G40" s="65"/>
      <c r="H40" s="63"/>
      <c r="I40" s="65"/>
      <c r="J40" s="328" t="s">
        <v>91</v>
      </c>
      <c r="M40" s="388">
        <f>IF(M37="","",(C20-M39)/N39)</f>
        <v>-1.5439179986778737</v>
      </c>
      <c r="N40" s="161"/>
      <c r="R40" s="6"/>
      <c r="S40" s="6"/>
      <c r="T40" s="6"/>
      <c r="U40" s="13"/>
      <c r="V40" s="13"/>
      <c r="W40" s="13"/>
      <c r="X40" s="13"/>
      <c r="Y40" s="13"/>
      <c r="Z40" s="13"/>
    </row>
    <row r="41" spans="2:26" ht="14" customHeight="1" x14ac:dyDescent="0.15">
      <c r="B41" s="9"/>
      <c r="C41" s="63"/>
      <c r="D41" s="9"/>
      <c r="E41" s="9"/>
      <c r="F41" s="65"/>
      <c r="G41" s="65"/>
      <c r="H41" s="63"/>
      <c r="I41" s="65"/>
      <c r="J41" s="133"/>
      <c r="M41" s="31"/>
      <c r="N41" s="438"/>
      <c r="O41" s="438"/>
      <c r="P41" s="109"/>
      <c r="Q41" s="109"/>
      <c r="R41" s="6"/>
      <c r="S41" s="6"/>
      <c r="T41" s="6"/>
      <c r="U41" s="13"/>
      <c r="V41" s="13"/>
      <c r="W41" s="13"/>
      <c r="X41" s="13"/>
      <c r="Y41" s="13"/>
      <c r="Z41" s="13"/>
    </row>
    <row r="42" spans="2:26" ht="14" customHeight="1" x14ac:dyDescent="0.15">
      <c r="B42" s="9"/>
      <c r="C42" s="63"/>
      <c r="D42" s="9"/>
      <c r="E42" s="9"/>
      <c r="F42" s="65"/>
      <c r="G42" s="65"/>
      <c r="H42" s="63"/>
      <c r="I42" s="65"/>
      <c r="J42" s="133"/>
      <c r="K42" s="9"/>
      <c r="M42" s="16"/>
      <c r="Q42" s="109"/>
      <c r="R42" s="6"/>
      <c r="S42" s="6"/>
      <c r="T42" s="6"/>
      <c r="U42" s="13"/>
      <c r="V42" s="13"/>
      <c r="W42" s="13"/>
      <c r="X42" s="13"/>
      <c r="Y42" s="13"/>
      <c r="Z42" s="13"/>
    </row>
    <row r="43" spans="2:26" ht="14" customHeight="1" x14ac:dyDescent="0.15">
      <c r="B43" s="9"/>
      <c r="C43" s="63"/>
      <c r="D43" s="9"/>
      <c r="E43" s="9"/>
      <c r="F43" s="65"/>
      <c r="G43" s="65"/>
      <c r="H43" s="63"/>
      <c r="I43" s="65"/>
      <c r="J43" s="133"/>
      <c r="K43" s="9"/>
      <c r="Q43" s="109"/>
      <c r="R43" s="6"/>
      <c r="S43" s="6"/>
      <c r="T43" s="6"/>
      <c r="U43" s="13"/>
      <c r="V43" s="13"/>
      <c r="W43" s="13"/>
      <c r="X43" s="13"/>
      <c r="Y43" s="13"/>
      <c r="Z43" s="13"/>
    </row>
    <row r="44" spans="2:26" ht="14" customHeight="1" x14ac:dyDescent="0.15">
      <c r="B44" s="9"/>
      <c r="C44" s="63"/>
      <c r="D44" s="9"/>
      <c r="E44" s="9"/>
      <c r="F44" s="65"/>
      <c r="G44" s="65"/>
      <c r="H44" s="63"/>
      <c r="I44" s="65"/>
      <c r="J44" s="133"/>
      <c r="K44" s="9"/>
      <c r="Q44" s="109"/>
      <c r="R44" s="6"/>
      <c r="S44" s="6"/>
      <c r="T44" s="6"/>
      <c r="U44" s="13"/>
      <c r="V44" s="13"/>
      <c r="W44" s="13"/>
      <c r="X44" s="13"/>
      <c r="Y44" s="13"/>
      <c r="Z44" s="13"/>
    </row>
    <row r="45" spans="2:26" ht="14" customHeight="1" x14ac:dyDescent="0.15">
      <c r="B45" s="9"/>
      <c r="C45" s="63"/>
      <c r="D45" s="9"/>
      <c r="E45" s="9"/>
      <c r="F45" s="65"/>
      <c r="G45" s="65"/>
      <c r="H45" s="63"/>
      <c r="I45" s="65"/>
      <c r="J45" s="133"/>
      <c r="K45" s="9"/>
      <c r="Q45" s="109"/>
      <c r="R45" s="6"/>
      <c r="S45" s="6"/>
      <c r="T45" s="6"/>
      <c r="U45" s="13"/>
      <c r="V45" s="13"/>
      <c r="W45" s="13"/>
      <c r="X45" s="13"/>
      <c r="Y45" s="13"/>
      <c r="Z45" s="13"/>
    </row>
    <row r="46" spans="2:26" ht="13" customHeight="1" x14ac:dyDescent="0.15">
      <c r="B46" s="9"/>
      <c r="C46" s="63"/>
      <c r="D46" s="9"/>
      <c r="E46" s="9"/>
      <c r="F46" s="65"/>
      <c r="G46" s="65"/>
      <c r="H46" s="63"/>
      <c r="I46" s="205"/>
      <c r="J46" s="133"/>
      <c r="K46" s="9"/>
      <c r="Q46" s="109"/>
      <c r="R46" s="6"/>
      <c r="S46" s="6"/>
      <c r="T46" s="6"/>
      <c r="U46" s="13"/>
      <c r="V46" s="13"/>
      <c r="W46" s="13"/>
      <c r="X46" s="13"/>
      <c r="Y46" s="13"/>
      <c r="Z46" s="13"/>
    </row>
    <row r="47" spans="2:26" ht="8.5" customHeight="1" x14ac:dyDescent="0.15">
      <c r="M47" s="24"/>
      <c r="Q47" s="109"/>
      <c r="R47" s="6"/>
      <c r="S47" s="6"/>
      <c r="T47" s="6"/>
      <c r="U47" s="13"/>
      <c r="V47" s="13"/>
      <c r="W47" s="13"/>
      <c r="X47" s="13"/>
      <c r="Y47" s="13"/>
      <c r="Z47" s="13"/>
    </row>
    <row r="48" spans="2:26" x14ac:dyDescent="0.15">
      <c r="F48" s="111"/>
      <c r="G48" s="443"/>
      <c r="H48" s="443"/>
      <c r="I48" s="443"/>
      <c r="J48" s="443"/>
      <c r="K48" s="443"/>
      <c r="M48" s="126"/>
      <c r="Q48" s="109"/>
      <c r="R48" s="6"/>
      <c r="S48" s="6"/>
      <c r="T48" s="6"/>
      <c r="U48" s="13"/>
      <c r="V48" s="13"/>
      <c r="W48" s="13"/>
      <c r="X48" s="13"/>
      <c r="Y48" s="13"/>
      <c r="Z48" s="13"/>
    </row>
    <row r="49" spans="2:31" ht="5" customHeight="1" x14ac:dyDescent="0.15">
      <c r="I49" s="3"/>
      <c r="J49" s="4"/>
      <c r="P49" s="109"/>
      <c r="Q49" s="6"/>
      <c r="R49" s="6"/>
      <c r="S49" s="6"/>
      <c r="T49" s="13"/>
      <c r="U49" s="13"/>
      <c r="V49" s="13"/>
      <c r="W49" s="13"/>
      <c r="X49" s="13"/>
      <c r="Y49" s="13"/>
    </row>
    <row r="50" spans="2:31" x14ac:dyDescent="0.15">
      <c r="G50" s="288"/>
      <c r="I50" s="4"/>
      <c r="J50" s="4"/>
      <c r="K50" s="25"/>
      <c r="L50" s="25"/>
      <c r="O50" s="52"/>
      <c r="P50" s="6"/>
      <c r="Q50" s="6"/>
      <c r="R50" s="6"/>
      <c r="S50" s="6"/>
      <c r="T50" s="13"/>
      <c r="U50" s="13"/>
      <c r="V50" s="13"/>
      <c r="W50" s="13"/>
      <c r="X50" s="13"/>
      <c r="Y50" s="13"/>
    </row>
    <row r="51" spans="2:31" s="9" customFormat="1" ht="6" customHeight="1" x14ac:dyDescent="0.15">
      <c r="B51" s="142"/>
      <c r="C51" s="142"/>
      <c r="D51" s="142"/>
      <c r="E51" s="142"/>
      <c r="G51" s="289"/>
      <c r="I51" s="151"/>
      <c r="J51" s="151"/>
      <c r="K51" s="126"/>
      <c r="L51" s="126"/>
      <c r="O51" s="52"/>
      <c r="P51" s="134"/>
      <c r="Q51" s="134"/>
      <c r="R51" s="134"/>
      <c r="S51" s="134"/>
      <c r="T51" s="65"/>
      <c r="U51" s="65"/>
      <c r="V51" s="65"/>
      <c r="W51" s="65"/>
      <c r="X51" s="65"/>
      <c r="Y51" s="65"/>
    </row>
    <row r="52" spans="2:31" ht="15" customHeight="1" x14ac:dyDescent="0.15">
      <c r="G52" s="288"/>
      <c r="I52" s="4"/>
      <c r="J52" s="167"/>
      <c r="K52" s="92"/>
      <c r="L52" s="140"/>
      <c r="M52" s="439"/>
      <c r="N52" s="439"/>
      <c r="O52" s="439"/>
      <c r="Q52" s="75"/>
      <c r="R52" s="75"/>
      <c r="S52" s="75"/>
      <c r="T52" s="13"/>
      <c r="U52" s="13"/>
      <c r="V52" s="13"/>
      <c r="W52" s="13"/>
      <c r="X52" s="13"/>
      <c r="Y52" s="13"/>
    </row>
    <row r="53" spans="2:31" ht="16" customHeight="1" x14ac:dyDescent="0.15">
      <c r="G53" s="289"/>
      <c r="I53" s="4"/>
      <c r="J53" s="5"/>
      <c r="K53" s="145"/>
      <c r="L53" s="146"/>
      <c r="M53" s="9"/>
      <c r="N53" s="9"/>
      <c r="O53" s="9"/>
      <c r="P53" s="66" t="s">
        <v>24</v>
      </c>
      <c r="Q53" s="67"/>
      <c r="R53" s="1"/>
      <c r="S53" s="1"/>
      <c r="T53" s="13"/>
      <c r="U53" s="13"/>
      <c r="V53" s="13"/>
      <c r="W53" s="13"/>
      <c r="X53" s="13"/>
      <c r="Y53" s="13"/>
    </row>
    <row r="54" spans="2:31" ht="15" customHeight="1" x14ac:dyDescent="0.15">
      <c r="G54" s="194"/>
      <c r="L54" s="147"/>
      <c r="M54" s="152"/>
      <c r="N54" s="9"/>
      <c r="O54" s="9"/>
      <c r="P54" s="17"/>
      <c r="Q54" s="66" t="s">
        <v>26</v>
      </c>
      <c r="R54" s="67"/>
      <c r="S54" s="1"/>
      <c r="T54" s="1"/>
      <c r="U54" s="13"/>
      <c r="V54" s="13"/>
      <c r="W54" s="13"/>
      <c r="X54" s="13"/>
      <c r="Y54" s="13"/>
      <c r="Z54" s="13"/>
    </row>
    <row r="55" spans="2:31" ht="15" customHeight="1" x14ac:dyDescent="0.15">
      <c r="G55" s="287"/>
      <c r="L55" s="9"/>
      <c r="M55" s="9"/>
      <c r="N55" s="9"/>
      <c r="O55" s="9"/>
      <c r="P55" s="13"/>
      <c r="Q55" s="66" t="s">
        <v>28</v>
      </c>
      <c r="R55" s="67"/>
      <c r="S55" s="80">
        <v>1</v>
      </c>
      <c r="T55" s="1"/>
      <c r="U55" s="13"/>
      <c r="V55" s="13"/>
      <c r="W55" s="13"/>
      <c r="X55" s="13"/>
      <c r="Y55" s="13"/>
      <c r="Z55" s="13"/>
    </row>
    <row r="56" spans="2:31" ht="15" customHeight="1" x14ac:dyDescent="0.15">
      <c r="G56" s="194"/>
      <c r="M56" s="9"/>
      <c r="N56" s="421"/>
      <c r="O56" s="421"/>
      <c r="P56" s="13"/>
      <c r="Q56" s="66" t="s">
        <v>29</v>
      </c>
      <c r="R56" s="68"/>
      <c r="S56" s="81">
        <f>H13</f>
        <v>0.60416666666666663</v>
      </c>
      <c r="T56" s="1"/>
      <c r="U56" s="13"/>
      <c r="V56" s="13"/>
      <c r="W56" s="13"/>
      <c r="X56" s="13"/>
      <c r="Y56" s="13"/>
      <c r="Z56" s="13"/>
    </row>
    <row r="57" spans="2:31" s="18" customFormat="1" ht="15" customHeight="1" x14ac:dyDescent="0.15">
      <c r="F57"/>
      <c r="G57" s="287"/>
      <c r="H57"/>
      <c r="I57"/>
      <c r="J57"/>
      <c r="K57"/>
      <c r="L57" s="64"/>
      <c r="M57" s="64"/>
      <c r="N57" s="156"/>
      <c r="O57" s="368"/>
      <c r="Q57" s="20"/>
      <c r="R57" s="21"/>
      <c r="S57" s="80">
        <f>S55-S56</f>
        <v>0.39583333333333337</v>
      </c>
      <c r="T57" s="22"/>
    </row>
    <row r="58" spans="2:31" ht="6" customHeight="1" x14ac:dyDescent="0.15">
      <c r="G58" s="194"/>
      <c r="M58" s="9"/>
      <c r="N58" s="157"/>
      <c r="O58" s="158"/>
      <c r="P58" s="13"/>
      <c r="Q58" s="2"/>
      <c r="R58" s="7"/>
      <c r="S58" s="2"/>
      <c r="T58" s="1"/>
      <c r="U58" s="13"/>
      <c r="V58" s="76"/>
      <c r="W58" s="13"/>
      <c r="X58" s="13"/>
      <c r="Y58" s="13"/>
      <c r="Z58" s="13"/>
    </row>
    <row r="59" spans="2:31" s="16" customFormat="1" ht="16.5" customHeight="1" x14ac:dyDescent="0.15">
      <c r="F59"/>
      <c r="G59" s="287"/>
      <c r="H59"/>
      <c r="I59"/>
      <c r="J59"/>
      <c r="K59"/>
      <c r="M59" s="157"/>
      <c r="N59" s="26"/>
      <c r="O59" s="153"/>
      <c r="V59" s="19"/>
      <c r="AA59" s="26"/>
      <c r="AB59" s="26"/>
      <c r="AC59" s="26"/>
      <c r="AD59" s="26"/>
      <c r="AE59" s="26"/>
    </row>
    <row r="60" spans="2:31" ht="15" customHeight="1" x14ac:dyDescent="0.15">
      <c r="F60" s="139"/>
      <c r="G60" s="194"/>
      <c r="H60" s="140"/>
      <c r="I60" s="141"/>
      <c r="J60" s="70"/>
      <c r="K60" s="70"/>
      <c r="M60" s="157"/>
      <c r="N60" s="9"/>
      <c r="O60" s="153"/>
      <c r="P60" s="13"/>
      <c r="Q60" s="7"/>
      <c r="R60" s="1"/>
      <c r="S60" s="1"/>
      <c r="T60" s="13"/>
      <c r="U60" s="13"/>
      <c r="V60" s="77"/>
      <c r="W60" s="13"/>
      <c r="X60" s="13"/>
      <c r="Y60" s="13"/>
      <c r="Z60" s="13"/>
      <c r="AA60" s="419"/>
      <c r="AB60" s="419"/>
      <c r="AC60" s="419"/>
      <c r="AD60" s="419"/>
      <c r="AE60" s="419"/>
    </row>
    <row r="61" spans="2:31" ht="15" customHeight="1" x14ac:dyDescent="0.15">
      <c r="J61" s="171"/>
      <c r="M61" s="157"/>
      <c r="N61" s="9"/>
      <c r="O61" s="54"/>
      <c r="P61" s="13"/>
      <c r="Q61" s="7"/>
      <c r="R61" s="56"/>
      <c r="S61" s="56"/>
      <c r="T61" s="65"/>
      <c r="U61" s="65"/>
      <c r="V61" s="77"/>
      <c r="W61" s="65"/>
      <c r="X61" s="13"/>
      <c r="Y61" s="13"/>
      <c r="Z61" s="13"/>
      <c r="AA61" s="27"/>
      <c r="AB61" s="27"/>
      <c r="AC61" s="27"/>
      <c r="AD61" s="27"/>
      <c r="AE61" s="27"/>
    </row>
    <row r="62" spans="2:31" ht="15" customHeight="1" x14ac:dyDescent="0.15">
      <c r="L62" s="93"/>
      <c r="M62" s="157"/>
      <c r="N62" s="9"/>
      <c r="O62" s="160"/>
      <c r="P62" s="71"/>
      <c r="Q62" s="7"/>
      <c r="R62" s="420"/>
      <c r="S62" s="420"/>
      <c r="T62" s="420"/>
      <c r="U62" s="420"/>
      <c r="V62" s="420"/>
      <c r="W62" s="420"/>
      <c r="X62" s="13"/>
      <c r="Y62" s="13"/>
      <c r="Z62" s="13"/>
      <c r="AA62" s="28"/>
      <c r="AB62" s="29"/>
      <c r="AC62" s="29"/>
      <c r="AD62" s="29"/>
      <c r="AE62" s="29"/>
    </row>
    <row r="63" spans="2:31" ht="15" customHeight="1" x14ac:dyDescent="0.15">
      <c r="M63" s="9"/>
      <c r="N63" s="9"/>
      <c r="O63" s="173"/>
      <c r="P63" s="72"/>
      <c r="Q63" s="7"/>
      <c r="R63" s="19"/>
      <c r="S63" s="19"/>
      <c r="T63" s="57"/>
      <c r="U63" s="65"/>
      <c r="V63" s="57"/>
      <c r="W63" s="170"/>
      <c r="X63" s="13"/>
      <c r="Y63" s="13"/>
      <c r="Z63" s="13"/>
      <c r="AA63" s="9"/>
      <c r="AB63" s="9"/>
      <c r="AC63" s="9"/>
      <c r="AD63" s="9"/>
      <c r="AE63" s="9"/>
    </row>
    <row r="64" spans="2:31" ht="16.5" customHeight="1" x14ac:dyDescent="0.15">
      <c r="B64" s="32"/>
      <c r="C64" s="32"/>
      <c r="D64" s="32"/>
      <c r="E64" s="32"/>
      <c r="F64" s="32"/>
      <c r="G64" s="41"/>
      <c r="H64" s="32"/>
      <c r="I64" s="32"/>
      <c r="M64" s="9"/>
      <c r="N64" s="438"/>
      <c r="O64" s="438"/>
      <c r="P64" s="73"/>
      <c r="Q64" s="7"/>
      <c r="R64" s="58"/>
      <c r="S64" s="19"/>
      <c r="T64" s="51"/>
      <c r="U64" s="65"/>
      <c r="V64" s="69"/>
      <c r="W64" s="19"/>
      <c r="X64" s="13"/>
      <c r="Y64" s="13"/>
      <c r="Z64" s="13"/>
    </row>
    <row r="65" spans="2:26" ht="16.5" customHeight="1" x14ac:dyDescent="0.15">
      <c r="B65" s="42"/>
      <c r="C65" s="42"/>
      <c r="D65" s="41"/>
      <c r="E65" s="41"/>
      <c r="F65" s="42"/>
      <c r="G65" s="41"/>
      <c r="H65" s="42"/>
      <c r="I65" s="41"/>
      <c r="M65" s="9"/>
      <c r="N65" s="9"/>
      <c r="O65" s="9"/>
      <c r="P65" s="73"/>
      <c r="Q65" s="8"/>
      <c r="R65" s="58"/>
      <c r="S65" s="19"/>
      <c r="T65" s="69"/>
      <c r="U65" s="65"/>
      <c r="V65" s="69"/>
      <c r="W65" s="170"/>
      <c r="X65" s="13"/>
      <c r="Y65" s="13"/>
      <c r="Z65" s="13"/>
    </row>
    <row r="66" spans="2:26" x14ac:dyDescent="0.15">
      <c r="B66" s="43"/>
      <c r="C66" s="42"/>
      <c r="D66" s="44"/>
      <c r="E66" s="44"/>
      <c r="F66" s="45"/>
      <c r="G66" s="46"/>
      <c r="H66" s="42"/>
      <c r="I66" s="30"/>
      <c r="K66" s="32"/>
      <c r="M66" s="9"/>
      <c r="N66" s="9"/>
      <c r="O66" s="9"/>
      <c r="P66" s="74"/>
      <c r="Q66" s="7"/>
      <c r="R66" s="58"/>
      <c r="S66" s="19"/>
      <c r="T66" s="54"/>
      <c r="U66" s="65"/>
      <c r="V66" s="69"/>
      <c r="W66" s="69"/>
      <c r="X66" s="13"/>
      <c r="Y66" s="13"/>
      <c r="Z66" s="13"/>
    </row>
    <row r="67" spans="2:26" ht="10.5" customHeight="1" x14ac:dyDescent="0.15">
      <c r="G67" s="42"/>
      <c r="H67" s="42"/>
      <c r="I67" s="30"/>
      <c r="M67" s="9"/>
      <c r="N67" s="9"/>
      <c r="O67" s="9"/>
      <c r="P67" s="13"/>
      <c r="Q67" s="2"/>
      <c r="R67" s="58"/>
      <c r="S67" s="19"/>
      <c r="T67" s="54"/>
      <c r="U67" s="19"/>
      <c r="V67" s="170"/>
      <c r="W67" s="19"/>
      <c r="X67" s="13"/>
      <c r="Y67" s="13"/>
      <c r="Z67" s="13"/>
    </row>
    <row r="68" spans="2:26" x14ac:dyDescent="0.15">
      <c r="M68" s="9"/>
      <c r="N68" s="9"/>
      <c r="O68" s="9"/>
      <c r="P68" s="13"/>
      <c r="Q68" s="2"/>
      <c r="R68" s="59"/>
      <c r="S68" s="59"/>
      <c r="T68" s="78"/>
      <c r="U68" s="60"/>
      <c r="V68" s="61"/>
      <c r="W68" s="59"/>
      <c r="X68" s="13"/>
      <c r="Y68" s="13"/>
      <c r="Z68" s="13"/>
    </row>
    <row r="69" spans="2:26" x14ac:dyDescent="0.15">
      <c r="M69" s="9"/>
      <c r="N69" s="9"/>
      <c r="O69" s="9"/>
      <c r="P69" s="13"/>
      <c r="Q69" s="2"/>
      <c r="R69" s="62"/>
      <c r="S69" s="63"/>
      <c r="T69" s="63"/>
      <c r="U69" s="65"/>
      <c r="V69" s="65"/>
      <c r="W69" s="65"/>
      <c r="X69" s="13"/>
      <c r="Y69" s="13"/>
      <c r="Z69" s="13"/>
    </row>
    <row r="70" spans="2:26" x14ac:dyDescent="0.15">
      <c r="G70" s="24"/>
      <c r="H70" s="24"/>
      <c r="L70" s="4"/>
      <c r="M70" s="4"/>
      <c r="N70" s="4"/>
      <c r="P70" s="13"/>
      <c r="Q70" s="2"/>
      <c r="R70" s="62"/>
      <c r="S70" s="63"/>
      <c r="T70" s="56"/>
      <c r="U70" s="65"/>
      <c r="V70" s="65"/>
      <c r="W70" s="65"/>
      <c r="X70" s="13"/>
      <c r="Y70" s="13"/>
      <c r="Z70" s="13"/>
    </row>
    <row r="71" spans="2:26" x14ac:dyDescent="0.15">
      <c r="D71" s="148"/>
      <c r="G71" s="34"/>
      <c r="H71" s="33"/>
      <c r="I71" s="35"/>
      <c r="J71" s="33"/>
      <c r="K71" s="33"/>
      <c r="L71" s="4"/>
      <c r="M71" s="4"/>
      <c r="N71" s="4"/>
      <c r="P71" s="13"/>
      <c r="Q71" s="2"/>
      <c r="R71" s="7"/>
      <c r="S71" s="1"/>
      <c r="T71" s="1"/>
      <c r="U71" s="13"/>
      <c r="V71" s="13"/>
      <c r="W71" s="13"/>
      <c r="X71" s="13"/>
      <c r="Y71" s="13"/>
      <c r="Z71" s="13"/>
    </row>
    <row r="72" spans="2:26" x14ac:dyDescent="0.15">
      <c r="D72" s="149"/>
      <c r="G72" s="50"/>
      <c r="H72" s="50"/>
      <c r="I72" s="50"/>
      <c r="J72" s="50"/>
      <c r="K72" s="50"/>
      <c r="L72" s="5"/>
      <c r="M72" s="5"/>
      <c r="N72" s="5"/>
      <c r="P72" s="13"/>
      <c r="Q72" s="2"/>
      <c r="R72" s="7"/>
      <c r="S72" s="2"/>
      <c r="T72" s="1"/>
      <c r="U72" s="13"/>
      <c r="V72" s="13"/>
      <c r="W72" s="13"/>
      <c r="X72" s="13"/>
      <c r="Y72" s="13"/>
      <c r="Z72" s="13"/>
    </row>
    <row r="73" spans="2:26" x14ac:dyDescent="0.15">
      <c r="B73" s="33"/>
      <c r="C73" s="33"/>
      <c r="D73" s="33"/>
      <c r="E73" s="33"/>
      <c r="F73" s="33"/>
      <c r="G73" s="50"/>
      <c r="H73" s="50"/>
      <c r="I73" s="50"/>
      <c r="J73" s="50"/>
      <c r="K73" s="50"/>
      <c r="L73" s="5"/>
      <c r="M73" s="5"/>
      <c r="N73" s="5"/>
      <c r="P73" s="13"/>
      <c r="Q73" s="2"/>
      <c r="R73" s="7"/>
      <c r="S73" s="1"/>
      <c r="T73" s="1"/>
      <c r="U73" s="13"/>
      <c r="V73" s="13"/>
      <c r="W73" s="13"/>
      <c r="X73" s="13"/>
      <c r="Y73" s="13"/>
      <c r="Z73" s="13"/>
    </row>
    <row r="74" spans="2:26" x14ac:dyDescent="0.15"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5"/>
      <c r="M74" s="5"/>
      <c r="N74" s="5"/>
      <c r="P74" s="13"/>
      <c r="Q74" s="2"/>
      <c r="R74" s="7"/>
      <c r="S74" s="2"/>
      <c r="T74" s="1"/>
      <c r="U74" s="13"/>
      <c r="V74" s="13"/>
      <c r="W74" s="13"/>
      <c r="X74" s="13"/>
      <c r="Y74" s="13"/>
      <c r="Z74" s="13"/>
    </row>
    <row r="75" spans="2:26" x14ac:dyDescent="0.15"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5"/>
      <c r="M75" s="5"/>
      <c r="N75" s="5"/>
      <c r="P75" s="13"/>
      <c r="Q75" s="2"/>
      <c r="R75" s="7"/>
      <c r="S75" s="2"/>
      <c r="T75" s="1"/>
      <c r="U75" s="13"/>
      <c r="V75" s="13"/>
      <c r="W75" s="13"/>
      <c r="X75" s="13"/>
      <c r="Y75" s="13"/>
      <c r="Z75" s="13"/>
    </row>
    <row r="76" spans="2:26" x14ac:dyDescent="0.15">
      <c r="G76" s="33"/>
      <c r="H76" s="33"/>
      <c r="I76" s="33"/>
      <c r="J76" s="33"/>
      <c r="K76" s="33"/>
      <c r="P76" s="13"/>
      <c r="Q76" s="2"/>
      <c r="R76" s="7"/>
      <c r="S76" s="2"/>
      <c r="T76" s="1"/>
      <c r="U76" s="13"/>
      <c r="V76" s="13"/>
      <c r="W76" s="13"/>
      <c r="X76" s="13"/>
      <c r="Y76" s="13"/>
      <c r="Z76" s="13"/>
    </row>
    <row r="77" spans="2:26" x14ac:dyDescent="0.15">
      <c r="G77" s="33"/>
      <c r="H77" s="33"/>
      <c r="I77" s="33"/>
      <c r="J77" s="33"/>
      <c r="K77" s="33"/>
      <c r="P77" s="13"/>
      <c r="Q77" s="2"/>
      <c r="R77" s="7"/>
      <c r="S77" s="1"/>
      <c r="T77" s="1"/>
      <c r="U77" s="13"/>
      <c r="V77" s="13"/>
      <c r="W77" s="13"/>
      <c r="X77" s="13"/>
      <c r="Y77" s="13"/>
      <c r="Z77" s="13"/>
    </row>
    <row r="78" spans="2:26" x14ac:dyDescent="0.15">
      <c r="G78" s="33"/>
      <c r="H78" s="33"/>
      <c r="I78" s="33"/>
      <c r="J78" s="33"/>
      <c r="K78" s="33"/>
      <c r="P78" s="13"/>
      <c r="Q78" s="2"/>
      <c r="R78" s="7"/>
      <c r="S78" s="1"/>
      <c r="T78" s="2"/>
      <c r="U78" s="13"/>
      <c r="V78" s="13"/>
      <c r="W78" s="13"/>
      <c r="X78" s="13"/>
      <c r="Y78" s="13"/>
      <c r="Z78" s="13"/>
    </row>
    <row r="79" spans="2:26" ht="15" customHeight="1" x14ac:dyDescent="0.15">
      <c r="G79" s="33"/>
      <c r="H79" s="33"/>
      <c r="I79" s="33"/>
      <c r="J79" s="33"/>
      <c r="K79" s="33"/>
      <c r="P79" s="13"/>
      <c r="Q79" s="2"/>
      <c r="R79" s="7"/>
      <c r="S79" s="2"/>
      <c r="T79" s="1"/>
      <c r="U79" s="13"/>
      <c r="V79" s="13"/>
      <c r="W79" s="13"/>
      <c r="X79" s="13"/>
      <c r="Y79" s="13"/>
      <c r="Z79" s="13"/>
    </row>
    <row r="80" spans="2:26" ht="8" customHeight="1" x14ac:dyDescent="0.15">
      <c r="G80" s="33"/>
      <c r="H80" s="33"/>
      <c r="I80" s="33"/>
      <c r="J80" s="33"/>
      <c r="K80" s="33"/>
      <c r="P80" s="13"/>
      <c r="Q80" s="2"/>
      <c r="R80" s="7"/>
      <c r="S80" s="2"/>
      <c r="T80" s="1"/>
      <c r="U80" s="13"/>
      <c r="V80" s="13"/>
      <c r="W80" s="13"/>
      <c r="X80" s="13"/>
      <c r="Y80" s="13"/>
      <c r="Z80" s="13"/>
    </row>
    <row r="81" spans="2:26" x14ac:dyDescent="0.15">
      <c r="G81" s="33"/>
      <c r="H81" s="33"/>
      <c r="I81" s="33"/>
      <c r="J81" s="33"/>
      <c r="K81" s="33"/>
      <c r="P81" s="13"/>
      <c r="Q81" s="2"/>
      <c r="R81" s="7"/>
      <c r="S81" s="2"/>
      <c r="T81" s="1"/>
      <c r="U81" s="13"/>
      <c r="V81" s="13"/>
      <c r="W81" s="13"/>
      <c r="X81" s="13"/>
      <c r="Y81" s="13"/>
      <c r="Z81" s="13"/>
    </row>
    <row r="82" spans="2:26" ht="14" x14ac:dyDescent="0.15"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70"/>
      <c r="M82" s="70"/>
      <c r="N82" s="70"/>
      <c r="O82" s="70"/>
      <c r="Q82" s="2"/>
      <c r="R82" s="7"/>
      <c r="S82" s="2"/>
      <c r="T82" s="1"/>
      <c r="W82" s="48"/>
    </row>
    <row r="83" spans="2:26" x14ac:dyDescent="0.15">
      <c r="B83" s="33"/>
      <c r="C83" s="33"/>
      <c r="D83" s="33"/>
      <c r="E83" s="33"/>
      <c r="F83" s="33"/>
      <c r="G83" s="33"/>
      <c r="H83" s="33"/>
      <c r="I83" s="33"/>
      <c r="J83" s="33"/>
      <c r="K83" s="33"/>
      <c r="Q83" s="2"/>
      <c r="R83" s="7"/>
      <c r="S83" s="1"/>
      <c r="T83" s="1"/>
      <c r="W83" s="12"/>
    </row>
    <row r="84" spans="2:26" x14ac:dyDescent="0.15">
      <c r="O84" s="13"/>
      <c r="Q84" s="2"/>
      <c r="R84" s="7"/>
      <c r="S84" s="2"/>
      <c r="T84" s="1"/>
    </row>
    <row r="85" spans="2:26" x14ac:dyDescent="0.15">
      <c r="Q85" s="2"/>
      <c r="R85" s="7"/>
      <c r="T85" s="1"/>
    </row>
    <row r="86" spans="2:26" x14ac:dyDescent="0.15">
      <c r="Q86" s="2"/>
      <c r="R86" s="7"/>
      <c r="T86" s="1"/>
    </row>
    <row r="87" spans="2:26" ht="12" customHeight="1" x14ac:dyDescent="0.15">
      <c r="Q87" s="2"/>
      <c r="R87" s="7"/>
      <c r="T87" s="1"/>
      <c r="W87" s="47" t="e">
        <f>CONCATENATE("Of the 45 targets, ",#REF!," ","were identified with ",C35," ","commission errors. This corresponds to an Accuracy Index of "&amp;TEXT(C37,"0% ")&amp;"which contrasts with the average of 95% for healthy individuals.")</f>
        <v>#REF!</v>
      </c>
    </row>
    <row r="88" spans="2:26" ht="12.75" customHeight="1" x14ac:dyDescent="0.15">
      <c r="L88" s="32"/>
      <c r="M88" s="32"/>
      <c r="N88" s="32"/>
      <c r="Q88" s="2"/>
      <c r="R88" s="7"/>
      <c r="T88" s="1"/>
      <c r="W88" s="47"/>
    </row>
    <row r="89" spans="2:26" ht="10.5" customHeight="1" x14ac:dyDescent="0.15">
      <c r="Q89" s="2"/>
      <c r="R89" s="7"/>
      <c r="T89" s="1"/>
      <c r="W89" s="47"/>
    </row>
    <row r="90" spans="2:26" ht="13" customHeight="1" x14ac:dyDescent="0.15">
      <c r="Q90" s="1"/>
      <c r="R90" s="7"/>
      <c r="T90" s="1"/>
      <c r="W90" s="15" t="e">
        <f>CONCATENATE("The Accuracy Index, which takes into account correct answers and errors, is " &amp;TEXT('Healthy Controls'!#REF!,"0%")&amp;" different from the normative sample.")</f>
        <v>#REF!</v>
      </c>
    </row>
    <row r="91" spans="2:26" ht="13" customHeight="1" x14ac:dyDescent="0.15">
      <c r="Q91" s="2"/>
      <c r="R91" s="8"/>
      <c r="T91" s="1"/>
    </row>
    <row r="92" spans="2:26" ht="13" customHeight="1" x14ac:dyDescent="0.15">
      <c r="Q92" s="2"/>
      <c r="R92" s="7"/>
    </row>
    <row r="93" spans="2:26" x14ac:dyDescent="0.15">
      <c r="L93" s="33"/>
      <c r="M93" s="33"/>
      <c r="N93" s="33"/>
      <c r="O93" s="33"/>
      <c r="P93" s="33"/>
      <c r="Q93" s="36"/>
      <c r="R93" s="37"/>
      <c r="S93" s="33"/>
      <c r="T93" s="33"/>
    </row>
    <row r="94" spans="2:26" ht="13" customHeight="1" x14ac:dyDescent="0.15">
      <c r="L94" s="50"/>
      <c r="M94" s="50"/>
      <c r="N94" s="50"/>
      <c r="O94" s="50"/>
      <c r="P94" s="33"/>
      <c r="Q94" s="36"/>
      <c r="R94" s="37"/>
      <c r="S94" s="33"/>
      <c r="T94" s="33"/>
    </row>
    <row r="95" spans="2:26" ht="6" customHeight="1" x14ac:dyDescent="0.15">
      <c r="L95" s="50"/>
      <c r="M95" s="50"/>
      <c r="N95" s="50"/>
      <c r="O95" s="50"/>
      <c r="P95" s="33"/>
      <c r="Q95" s="36"/>
      <c r="R95" s="38"/>
      <c r="S95" s="33"/>
      <c r="T95" s="33"/>
    </row>
    <row r="96" spans="2:26" x14ac:dyDescent="0.15">
      <c r="L96" s="33"/>
      <c r="M96" s="33"/>
      <c r="N96" s="33"/>
      <c r="O96" s="33"/>
      <c r="P96" s="33"/>
      <c r="Q96" s="36"/>
      <c r="R96" s="37"/>
      <c r="S96" s="33"/>
      <c r="T96" s="33"/>
    </row>
    <row r="97" spans="2:20" s="14" customFormat="1" x14ac:dyDescent="0.15">
      <c r="B97"/>
      <c r="C97"/>
      <c r="D97"/>
      <c r="E97"/>
      <c r="F97"/>
      <c r="G97"/>
      <c r="H97"/>
      <c r="I97"/>
      <c r="J97"/>
      <c r="K97"/>
      <c r="L97" s="39"/>
      <c r="M97" s="39"/>
      <c r="N97" s="39"/>
      <c r="O97" s="39"/>
      <c r="P97" s="49"/>
      <c r="Q97" s="49"/>
      <c r="R97" s="49"/>
      <c r="S97" s="49"/>
      <c r="T97" s="49"/>
    </row>
    <row r="98" spans="2:20" x14ac:dyDescent="0.15">
      <c r="L98" s="33"/>
      <c r="M98" s="33"/>
      <c r="N98" s="33"/>
      <c r="O98" s="33"/>
      <c r="P98" s="33"/>
      <c r="Q98" s="40"/>
      <c r="R98" s="37"/>
      <c r="S98" s="33"/>
      <c r="T98" s="33"/>
    </row>
    <row r="99" spans="2:20" x14ac:dyDescent="0.15">
      <c r="L99" s="33"/>
      <c r="M99" s="33"/>
      <c r="N99" s="33"/>
      <c r="O99" s="33"/>
      <c r="P99" s="33"/>
      <c r="Q99" s="40"/>
      <c r="R99" s="37"/>
      <c r="S99" s="33"/>
      <c r="T99" s="33"/>
    </row>
    <row r="100" spans="2:20" x14ac:dyDescent="0.15">
      <c r="L100" s="33"/>
      <c r="M100" s="33"/>
      <c r="N100" s="33"/>
      <c r="O100" s="33"/>
      <c r="P100" s="33"/>
      <c r="Q100" s="36"/>
      <c r="R100" s="37"/>
      <c r="S100" s="33"/>
      <c r="T100" s="33"/>
    </row>
    <row r="101" spans="2:20" x14ac:dyDescent="0.15">
      <c r="L101" s="33"/>
      <c r="M101" s="33"/>
      <c r="N101" s="33"/>
      <c r="O101" s="33"/>
      <c r="P101" s="33"/>
      <c r="Q101" s="36"/>
      <c r="R101" s="37"/>
      <c r="S101" s="33"/>
      <c r="T101" s="33"/>
    </row>
    <row r="102" spans="2:20" x14ac:dyDescent="0.15">
      <c r="L102" s="33"/>
      <c r="M102" s="33"/>
      <c r="N102" s="33"/>
      <c r="O102" s="33"/>
      <c r="P102" s="33"/>
      <c r="Q102" s="36"/>
      <c r="R102" s="37"/>
      <c r="S102" s="33"/>
      <c r="T102" s="33"/>
    </row>
    <row r="103" spans="2:20" x14ac:dyDescent="0.15">
      <c r="L103" s="33"/>
      <c r="M103" s="33"/>
      <c r="N103" s="33"/>
      <c r="O103" s="33"/>
      <c r="P103" s="33"/>
      <c r="Q103" s="36"/>
      <c r="R103" s="37"/>
      <c r="S103" s="33"/>
      <c r="T103" s="33"/>
    </row>
    <row r="104" spans="2:20" x14ac:dyDescent="0.15">
      <c r="L104" s="33"/>
      <c r="M104" s="33"/>
      <c r="N104" s="33"/>
      <c r="O104" s="33"/>
      <c r="P104" s="33"/>
      <c r="Q104" s="36"/>
      <c r="R104" s="33"/>
      <c r="S104" s="33"/>
      <c r="T104" s="33"/>
    </row>
    <row r="105" spans="2:20" x14ac:dyDescent="0.15">
      <c r="L105" s="33"/>
      <c r="M105" s="33"/>
      <c r="N105" s="33"/>
      <c r="O105" s="33"/>
      <c r="P105" s="33"/>
      <c r="Q105" s="36"/>
      <c r="R105" s="33"/>
      <c r="S105" s="33"/>
      <c r="T105" s="33"/>
    </row>
    <row r="106" spans="2:20" x14ac:dyDescent="0.15">
      <c r="Q106" s="2"/>
    </row>
    <row r="107" spans="2:20" x14ac:dyDescent="0.15">
      <c r="Q107" s="2"/>
    </row>
  </sheetData>
  <mergeCells count="33">
    <mergeCell ref="B4:D4"/>
    <mergeCell ref="H26:L26"/>
    <mergeCell ref="J31:O32"/>
    <mergeCell ref="J29:O29"/>
    <mergeCell ref="O37:O39"/>
    <mergeCell ref="M34:O34"/>
    <mergeCell ref="B29:G29"/>
    <mergeCell ref="C32:D32"/>
    <mergeCell ref="C31:D31"/>
    <mergeCell ref="B5:D5"/>
    <mergeCell ref="K9:M12"/>
    <mergeCell ref="E32:G32"/>
    <mergeCell ref="N64:O64"/>
    <mergeCell ref="N41:O41"/>
    <mergeCell ref="M52:O52"/>
    <mergeCell ref="E34:G36"/>
    <mergeCell ref="G48:K48"/>
    <mergeCell ref="C2:M2"/>
    <mergeCell ref="AA60:AE60"/>
    <mergeCell ref="R62:W62"/>
    <mergeCell ref="N56:O56"/>
    <mergeCell ref="I4:M4"/>
    <mergeCell ref="I5:M5"/>
    <mergeCell ref="N15:R15"/>
    <mergeCell ref="C38:D38"/>
    <mergeCell ref="Q9:Q12"/>
    <mergeCell ref="H15:L15"/>
    <mergeCell ref="B9:C12"/>
    <mergeCell ref="C34:D34"/>
    <mergeCell ref="C36:D36"/>
    <mergeCell ref="K7:M7"/>
    <mergeCell ref="F8:G8"/>
    <mergeCell ref="B15:F15"/>
  </mergeCells>
  <phoneticPr fontId="0" type="noConversion"/>
  <conditionalFormatting sqref="C38">
    <cfRule type="cellIs" dxfId="7" priority="3" operator="greaterThan">
      <formula>0.1</formula>
    </cfRule>
  </conditionalFormatting>
  <conditionalFormatting sqref="D18:D20">
    <cfRule type="cellIs" dxfId="6" priority="1" operator="lessThan">
      <formula>-1.499</formula>
    </cfRule>
  </conditionalFormatting>
  <conditionalFormatting sqref="H9:H12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{3DE8611A-7CC4-FD4D-815F-A5DDA446C3CD}</x14:id>
        </ext>
      </extLst>
    </cfRule>
  </conditionalFormatting>
  <conditionalFormatting sqref="M40:N40">
    <cfRule type="cellIs" dxfId="5" priority="2" operator="lessThan">
      <formula>-1.499</formula>
    </cfRule>
  </conditionalFormatting>
  <dataValidations disablePrompts="1" count="1">
    <dataValidation type="list" allowBlank="1" showInputMessage="1" showErrorMessage="1" sqref="C32" xr:uid="{3DF526EE-D0A0-44B6-874F-7108A80FEE9A}">
      <formula1>"No response or Unable to answer, Easy, Little difficult, Moderately difficult, Extremely difficult"</formula1>
    </dataValidation>
  </dataValidations>
  <hyperlinks>
    <hyperlink ref="O37:O39" location="'Set Up Other Group Data'!A1" display="Set up Other Group Data" xr:uid="{BE08C973-191D-294D-8A7D-645ABAEF31BE}"/>
  </hyperlinks>
  <printOptions horizontalCentered="1" verticalCentered="1"/>
  <pageMargins left="0.25" right="0.25" top="0.5" bottom="0.5" header="0.5" footer="0.5"/>
  <pageSetup orientation="landscape" blackAndWhite="1" horizontalDpi="4294967292" verticalDpi="4294967292" r:id="rId1"/>
  <ignoredErrors>
    <ignoredError sqref="M37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DE8611A-7CC4-FD4D-815F-A5DDA446C3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H9:H12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73072-1697-4474-B9C2-30A64DFFC764}">
  <sheetPr>
    <tabColor theme="3" tint="0.79998168889431442"/>
  </sheetPr>
  <dimension ref="B1:AH96"/>
  <sheetViews>
    <sheetView showGridLines="0" zoomScaleNormal="100" zoomScalePageLayoutView="150" workbookViewId="0">
      <selection activeCell="M11" sqref="M11"/>
    </sheetView>
  </sheetViews>
  <sheetFormatPr baseColWidth="10" defaultColWidth="8.59765625" defaultRowHeight="12" x14ac:dyDescent="0.15"/>
  <cols>
    <col min="1" max="1" width="1.19921875" customWidth="1"/>
    <col min="2" max="2" width="17.796875" customWidth="1"/>
    <col min="3" max="3" width="10" customWidth="1"/>
    <col min="4" max="4" width="10.796875" customWidth="1"/>
    <col min="5" max="5" width="12.3984375" customWidth="1"/>
    <col min="6" max="6" width="6.19921875" customWidth="1"/>
    <col min="7" max="7" width="4.796875" customWidth="1"/>
    <col min="8" max="8" width="8" customWidth="1"/>
    <col min="9" max="9" width="10.796875" customWidth="1"/>
    <col min="10" max="10" width="28.59765625" customWidth="1"/>
    <col min="11" max="11" width="8" customWidth="1"/>
    <col min="12" max="12" width="3.59765625" customWidth="1"/>
    <col min="13" max="13" width="19.3984375" customWidth="1"/>
    <col min="14" max="14" width="0.796875" customWidth="1"/>
    <col min="15" max="15" width="28.3984375" customWidth="1"/>
    <col min="16" max="16" width="1.3984375" customWidth="1"/>
    <col min="17" max="17" width="2.796875" customWidth="1"/>
    <col min="18" max="18" width="11.59765625" customWidth="1"/>
    <col min="19" max="19" width="6.19921875" customWidth="1"/>
    <col min="20" max="20" width="23.19921875" customWidth="1"/>
    <col min="21" max="21" width="19.59765625" customWidth="1"/>
    <col min="22" max="22" width="13.59765625" customWidth="1"/>
    <col min="23" max="23" width="7.59765625" customWidth="1"/>
    <col min="24" max="24" width="2.19921875" customWidth="1"/>
    <col min="25" max="25" width="6" customWidth="1"/>
    <col min="26" max="26" width="1.59765625" customWidth="1"/>
  </cols>
  <sheetData>
    <row r="1" spans="2:29" ht="9" customHeight="1" x14ac:dyDescent="0.15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2:29" ht="30" customHeight="1" thickBot="1" x14ac:dyDescent="0.2">
      <c r="B2" s="470" t="s">
        <v>111</v>
      </c>
      <c r="C2" s="470"/>
      <c r="D2" s="470"/>
      <c r="E2" s="470"/>
      <c r="F2" s="470"/>
      <c r="G2" s="470"/>
      <c r="H2" s="470"/>
      <c r="I2" s="470"/>
      <c r="J2" s="470"/>
      <c r="K2" s="189"/>
      <c r="N2" s="180"/>
      <c r="O2" s="180"/>
      <c r="P2" s="55"/>
      <c r="Q2" s="115"/>
      <c r="R2" s="115"/>
      <c r="S2" s="107"/>
      <c r="T2" s="114"/>
      <c r="U2" s="6"/>
      <c r="V2" s="6"/>
      <c r="W2" s="6"/>
    </row>
    <row r="3" spans="2:29" ht="12" customHeight="1" x14ac:dyDescent="0.25">
      <c r="B3" s="79"/>
      <c r="D3" s="10"/>
      <c r="E3" s="10"/>
      <c r="J3" s="117"/>
      <c r="M3" s="9"/>
      <c r="N3" s="9"/>
      <c r="O3" s="9"/>
      <c r="R3" s="13"/>
      <c r="S3" s="13"/>
      <c r="T3" s="6"/>
      <c r="U3" s="6"/>
      <c r="V3" s="6"/>
      <c r="W3" s="6"/>
    </row>
    <row r="4" spans="2:29" ht="16" customHeight="1" x14ac:dyDescent="0.15">
      <c r="B4" s="475" t="str">
        <f>Scoring!B4</f>
        <v>Sample Data</v>
      </c>
      <c r="C4" s="476"/>
      <c r="D4" s="394" t="s">
        <v>79</v>
      </c>
      <c r="E4" s="395">
        <f>Scoring!F4</f>
        <v>56</v>
      </c>
      <c r="F4" s="394">
        <f>Scoring!G4</f>
        <v>12</v>
      </c>
      <c r="G4" s="481" t="str">
        <f>Scoring!H4</f>
        <v>Male</v>
      </c>
      <c r="H4" s="481"/>
      <c r="I4" s="491" t="str">
        <f>Scoring!I4</f>
        <v>Memory concerns</v>
      </c>
      <c r="J4" s="492"/>
      <c r="K4" s="190"/>
      <c r="M4" s="9"/>
      <c r="N4" s="188"/>
      <c r="O4" s="188"/>
      <c r="P4" s="52"/>
      <c r="Q4" s="70"/>
      <c r="U4" s="6"/>
      <c r="V4" s="6"/>
      <c r="W4" s="6"/>
      <c r="X4" s="13"/>
      <c r="Y4" s="13"/>
      <c r="Z4" s="13"/>
      <c r="AA4" s="13"/>
      <c r="AB4" s="13"/>
      <c r="AC4" s="13"/>
    </row>
    <row r="5" spans="2:29" ht="13" customHeight="1" x14ac:dyDescent="0.15">
      <c r="B5" s="478" t="s">
        <v>1</v>
      </c>
      <c r="C5" s="478"/>
      <c r="D5" s="84" t="s">
        <v>2</v>
      </c>
      <c r="E5" s="84" t="s">
        <v>99</v>
      </c>
      <c r="F5" s="84" t="s">
        <v>100</v>
      </c>
      <c r="G5" s="493" t="s">
        <v>101</v>
      </c>
      <c r="H5" s="493"/>
      <c r="I5" s="493" t="s">
        <v>3</v>
      </c>
      <c r="J5" s="493"/>
      <c r="K5" s="174"/>
      <c r="M5" s="188"/>
      <c r="N5" s="188"/>
      <c r="O5" s="188"/>
      <c r="P5" s="52"/>
      <c r="U5" s="6"/>
      <c r="V5" s="6"/>
      <c r="W5" s="6"/>
      <c r="X5" s="13"/>
      <c r="Y5" s="13"/>
      <c r="Z5" s="13"/>
      <c r="AA5" s="13"/>
      <c r="AB5" s="13"/>
      <c r="AC5" s="13"/>
    </row>
    <row r="6" spans="2:29" ht="7.25" customHeight="1" x14ac:dyDescent="0.15">
      <c r="B6" s="106"/>
      <c r="C6" s="106"/>
      <c r="D6" s="82"/>
      <c r="E6" s="82"/>
      <c r="F6" s="84"/>
      <c r="G6" s="83"/>
      <c r="H6" s="84"/>
      <c r="I6" s="84"/>
      <c r="J6" s="84"/>
      <c r="M6" s="188"/>
      <c r="N6" s="188"/>
      <c r="O6" s="188"/>
      <c r="P6" s="52"/>
      <c r="Q6" s="110"/>
      <c r="R6" s="111"/>
      <c r="S6" s="111"/>
      <c r="T6" s="111"/>
      <c r="U6" s="6"/>
      <c r="V6" s="6"/>
      <c r="W6" s="6"/>
      <c r="X6" s="13"/>
      <c r="Y6" s="13"/>
      <c r="Z6" s="13"/>
      <c r="AA6" s="13"/>
      <c r="AB6" s="13"/>
      <c r="AC6" s="13"/>
    </row>
    <row r="7" spans="2:29" ht="30" customHeight="1" x14ac:dyDescent="0.15">
      <c r="B7" s="413" t="s">
        <v>64</v>
      </c>
      <c r="C7" s="494" t="str">
        <f>Scoring!K9</f>
        <v>An Accuracy Index of 60%  was obtained with 29 Correct hits out of 45 targets with 3 Commission errors. Their performance is classified as Significant Impairment.</v>
      </c>
      <c r="D7" s="495"/>
      <c r="E7" s="495"/>
      <c r="F7" s="495"/>
      <c r="G7" s="495"/>
      <c r="H7" s="495"/>
      <c r="I7" s="495"/>
      <c r="J7" s="496"/>
      <c r="K7" s="191"/>
      <c r="M7" s="188"/>
      <c r="N7" s="188"/>
      <c r="O7" s="188"/>
      <c r="P7" s="52"/>
      <c r="Q7" s="110"/>
      <c r="R7" s="111"/>
      <c r="S7" s="111"/>
      <c r="T7" s="111"/>
      <c r="U7" s="6"/>
      <c r="V7" s="6"/>
      <c r="W7" s="6"/>
      <c r="X7" s="13"/>
      <c r="Y7" s="13"/>
      <c r="Z7" s="13"/>
      <c r="AA7" s="13"/>
      <c r="AB7" s="13"/>
      <c r="AC7" s="13"/>
    </row>
    <row r="8" spans="2:29" ht="20" customHeight="1" x14ac:dyDescent="0.15">
      <c r="B8" s="413" t="s">
        <v>102</v>
      </c>
      <c r="C8" s="500" t="str">
        <f>Scoring!Q9</f>
        <v>Sample results</v>
      </c>
      <c r="D8" s="501"/>
      <c r="E8" s="501"/>
      <c r="F8" s="501"/>
      <c r="G8" s="501"/>
      <c r="H8" s="501"/>
      <c r="I8" s="501"/>
      <c r="J8" s="502"/>
      <c r="K8" s="191"/>
      <c r="M8" s="188"/>
      <c r="N8" s="188"/>
      <c r="O8" s="188"/>
      <c r="P8" s="52"/>
      <c r="Q8" s="110"/>
      <c r="R8" s="111"/>
      <c r="S8" s="111"/>
      <c r="T8" s="111"/>
      <c r="U8" s="6"/>
      <c r="V8" s="6"/>
      <c r="W8" s="6"/>
      <c r="X8" s="13"/>
      <c r="Y8" s="13"/>
      <c r="Z8" s="13"/>
      <c r="AA8" s="13"/>
      <c r="AB8" s="13"/>
      <c r="AC8" s="13"/>
    </row>
    <row r="9" spans="2:29" ht="7" customHeight="1" x14ac:dyDescent="0.15">
      <c r="B9" s="413"/>
      <c r="C9" s="188"/>
      <c r="D9" s="188"/>
      <c r="E9" s="188"/>
      <c r="F9" s="188"/>
      <c r="G9" s="188"/>
      <c r="H9" s="188"/>
      <c r="I9" s="188"/>
      <c r="J9" s="188"/>
      <c r="K9" s="191"/>
      <c r="M9" s="188"/>
      <c r="N9" s="188"/>
      <c r="O9" s="188"/>
      <c r="P9" s="52"/>
      <c r="Q9" s="110"/>
      <c r="R9" s="111"/>
      <c r="S9" s="111"/>
      <c r="T9" s="111"/>
      <c r="U9" s="6"/>
      <c r="V9" s="6"/>
      <c r="W9" s="6"/>
      <c r="X9" s="13"/>
      <c r="Y9" s="13"/>
      <c r="Z9" s="13"/>
      <c r="AA9" s="13"/>
      <c r="AB9" s="13"/>
      <c r="AC9" s="13"/>
    </row>
    <row r="10" spans="2:29" x14ac:dyDescent="0.15">
      <c r="B10" s="112"/>
      <c r="C10" s="106"/>
      <c r="D10" s="82"/>
      <c r="E10" s="82"/>
      <c r="F10" s="84"/>
      <c r="G10" s="83"/>
      <c r="H10" s="84"/>
      <c r="I10" s="84"/>
      <c r="J10" s="84"/>
      <c r="N10" s="25"/>
      <c r="P10" s="52"/>
      <c r="Q10" s="110"/>
      <c r="R10" s="111"/>
      <c r="S10" s="111"/>
      <c r="T10" s="111"/>
      <c r="U10" s="6"/>
      <c r="V10" s="6"/>
      <c r="W10" s="6"/>
      <c r="X10" s="13"/>
      <c r="Y10" s="13"/>
      <c r="Z10" s="13"/>
      <c r="AA10" s="13"/>
      <c r="AB10" s="13"/>
      <c r="AC10" s="13"/>
    </row>
    <row r="11" spans="2:29" ht="20" customHeight="1" x14ac:dyDescent="0.15">
      <c r="B11" s="409" t="s">
        <v>115</v>
      </c>
      <c r="C11" s="409" t="s">
        <v>4</v>
      </c>
      <c r="D11" s="409" t="s">
        <v>5</v>
      </c>
      <c r="E11" s="499" t="s">
        <v>6</v>
      </c>
      <c r="F11" s="499"/>
      <c r="M11" s="9"/>
      <c r="N11" s="9"/>
      <c r="O11" s="192"/>
      <c r="Q11" s="110"/>
      <c r="R11" s="111"/>
      <c r="S11" s="111"/>
      <c r="T11" s="9"/>
      <c r="U11" s="6"/>
      <c r="V11" s="6"/>
      <c r="W11" s="6"/>
      <c r="X11" s="13"/>
      <c r="Y11" s="13"/>
      <c r="Z11" s="13"/>
      <c r="AA11" s="13"/>
      <c r="AB11" s="13"/>
      <c r="AC11" s="13"/>
    </row>
    <row r="12" spans="2:29" ht="18" customHeight="1" x14ac:dyDescent="0.15">
      <c r="B12" s="414" t="s">
        <v>7</v>
      </c>
      <c r="C12" s="290">
        <f>Scoring!F9</f>
        <v>14</v>
      </c>
      <c r="D12" s="290">
        <f>Scoring!G9</f>
        <v>0</v>
      </c>
      <c r="E12" s="479">
        <f>Scoring!H9</f>
        <v>0.93333333333333335</v>
      </c>
      <c r="F12" s="479"/>
      <c r="L12" s="170"/>
      <c r="M12" s="9"/>
      <c r="N12" s="9"/>
      <c r="O12" s="9"/>
      <c r="Q12" s="110"/>
      <c r="R12" s="111"/>
      <c r="S12" s="111"/>
      <c r="T12" s="111"/>
      <c r="U12" s="6"/>
      <c r="V12" s="6"/>
      <c r="W12" s="6"/>
      <c r="X12" s="13"/>
      <c r="Y12" s="13"/>
      <c r="Z12" s="13"/>
      <c r="AA12" s="13"/>
      <c r="AB12" s="13"/>
      <c r="AC12" s="13"/>
    </row>
    <row r="13" spans="2:29" ht="18" customHeight="1" x14ac:dyDescent="0.15">
      <c r="B13" s="415" t="s">
        <v>12</v>
      </c>
      <c r="C13" s="291">
        <f>Scoring!F10</f>
        <v>12</v>
      </c>
      <c r="D13" s="291">
        <f>Scoring!G10</f>
        <v>1</v>
      </c>
      <c r="E13" s="479">
        <f>Scoring!H10</f>
        <v>0.75</v>
      </c>
      <c r="F13" s="479"/>
      <c r="M13" s="9"/>
      <c r="N13" s="9"/>
      <c r="O13" s="9"/>
      <c r="Q13" s="110"/>
      <c r="R13" s="111"/>
      <c r="S13" s="111"/>
      <c r="T13" s="111"/>
      <c r="U13" s="6"/>
      <c r="V13" s="6"/>
      <c r="W13" s="6"/>
      <c r="X13" s="13"/>
      <c r="Y13" s="13"/>
      <c r="Z13" s="13"/>
      <c r="AA13" s="13"/>
      <c r="AB13" s="13"/>
      <c r="AC13" s="13"/>
    </row>
    <row r="14" spans="2:29" ht="18" customHeight="1" x14ac:dyDescent="0.15">
      <c r="B14" s="415" t="s">
        <v>13</v>
      </c>
      <c r="C14" s="171">
        <f>Scoring!F11</f>
        <v>3</v>
      </c>
      <c r="D14" s="171">
        <f>Scoring!G11</f>
        <v>2</v>
      </c>
      <c r="E14" s="479">
        <f>Scoring!H11</f>
        <v>0.17647058823529413</v>
      </c>
      <c r="F14" s="479"/>
      <c r="H14" s="497" t="s">
        <v>6</v>
      </c>
      <c r="I14" s="497"/>
      <c r="J14" s="497"/>
      <c r="L14" s="144"/>
      <c r="M14" s="9"/>
      <c r="N14" s="9"/>
      <c r="O14" s="9"/>
      <c r="Q14" s="110"/>
      <c r="R14" s="111"/>
      <c r="S14" s="111"/>
      <c r="T14" s="111"/>
      <c r="U14" s="6"/>
      <c r="V14" s="6"/>
      <c r="W14" s="6"/>
      <c r="X14" s="13"/>
      <c r="Y14" s="13"/>
      <c r="Z14" s="13"/>
      <c r="AA14" s="13"/>
      <c r="AB14" s="13"/>
      <c r="AC14" s="13"/>
    </row>
    <row r="15" spans="2:29" ht="18" customHeight="1" x14ac:dyDescent="0.15">
      <c r="B15" s="186" t="s">
        <v>66</v>
      </c>
      <c r="C15" s="416">
        <f>Scoring!F12</f>
        <v>29</v>
      </c>
      <c r="D15" s="416">
        <f>Scoring!G12</f>
        <v>3</v>
      </c>
      <c r="E15" s="479">
        <f>Scoring!H12</f>
        <v>0.60416666666666663</v>
      </c>
      <c r="F15" s="479"/>
      <c r="H15" s="498" t="str">
        <f>Scoring!O12</f>
        <v>Significant Impairment</v>
      </c>
      <c r="I15" s="498"/>
      <c r="J15" s="498"/>
      <c r="L15" s="125"/>
      <c r="M15" s="9"/>
      <c r="N15" s="9"/>
      <c r="O15" s="9"/>
      <c r="Q15" s="110"/>
      <c r="R15" s="111"/>
      <c r="S15" s="111"/>
      <c r="T15" s="111"/>
      <c r="U15" s="6"/>
      <c r="V15" s="6"/>
      <c r="W15" s="6"/>
      <c r="X15" s="13"/>
      <c r="Y15" s="13"/>
      <c r="Z15" s="13"/>
      <c r="AA15" s="13"/>
      <c r="AB15" s="13"/>
      <c r="AC15" s="13"/>
    </row>
    <row r="16" spans="2:29" ht="18" customHeight="1" x14ac:dyDescent="0.15">
      <c r="B16" s="186" t="s">
        <v>14</v>
      </c>
      <c r="C16" s="417">
        <f>C15/45</f>
        <v>0.64444444444444449</v>
      </c>
      <c r="D16" s="198"/>
      <c r="E16" s="195">
        <f>C15/(45+D15)</f>
        <v>0.60416666666666663</v>
      </c>
      <c r="M16" s="9"/>
      <c r="N16" s="9"/>
      <c r="O16" s="9"/>
      <c r="U16" s="6"/>
      <c r="V16" s="6"/>
      <c r="W16" s="6"/>
      <c r="X16" s="13"/>
      <c r="Y16" s="13"/>
      <c r="Z16" s="13"/>
      <c r="AA16" s="13"/>
      <c r="AB16" s="13"/>
      <c r="AC16" s="13"/>
    </row>
    <row r="17" spans="2:29" ht="10" customHeight="1" x14ac:dyDescent="0.15">
      <c r="B17" s="90"/>
      <c r="C17" s="105"/>
      <c r="D17" s="11"/>
      <c r="E17" s="121"/>
      <c r="I17" s="120"/>
      <c r="J17" s="120"/>
      <c r="K17" s="120"/>
      <c r="M17" s="9"/>
      <c r="N17" s="9"/>
      <c r="O17" s="9"/>
      <c r="Q17" s="110"/>
      <c r="R17" s="111"/>
      <c r="S17" s="111"/>
      <c r="T17" s="111"/>
      <c r="U17" s="134"/>
      <c r="V17" s="6"/>
      <c r="W17" s="6"/>
      <c r="X17" s="13"/>
      <c r="Y17" s="13"/>
      <c r="Z17" s="13"/>
      <c r="AA17" s="13"/>
      <c r="AB17" s="13"/>
      <c r="AC17" s="13"/>
    </row>
    <row r="18" spans="2:29" ht="16" customHeight="1" x14ac:dyDescent="0.15">
      <c r="B18" s="477" t="s">
        <v>61</v>
      </c>
      <c r="C18" s="477"/>
      <c r="D18" s="477"/>
      <c r="E18" s="477"/>
      <c r="F18" s="477"/>
      <c r="G18" s="206"/>
      <c r="H18" s="477" t="s">
        <v>16</v>
      </c>
      <c r="I18" s="477"/>
      <c r="J18" s="477"/>
      <c r="K18" s="120"/>
      <c r="M18" s="9"/>
      <c r="N18" s="9"/>
      <c r="O18" s="9"/>
      <c r="Q18" s="110"/>
      <c r="R18" s="111"/>
      <c r="S18" s="111"/>
      <c r="T18" s="111"/>
      <c r="U18" s="134"/>
      <c r="V18" s="6"/>
      <c r="W18" s="6"/>
      <c r="X18" s="13"/>
      <c r="Y18" s="13"/>
      <c r="Z18" s="13"/>
      <c r="AA18" s="13"/>
      <c r="AB18" s="13"/>
      <c r="AC18" s="13"/>
    </row>
    <row r="19" spans="2:29" ht="3" customHeight="1" x14ac:dyDescent="0.15">
      <c r="B19" s="83"/>
      <c r="C19" s="84"/>
      <c r="D19" s="84"/>
      <c r="E19" s="84"/>
      <c r="I19" s="120"/>
      <c r="J19" s="120"/>
      <c r="K19" s="120"/>
      <c r="M19" s="9"/>
      <c r="N19" s="9"/>
      <c r="O19" s="9"/>
      <c r="Q19" s="110"/>
      <c r="R19" s="111"/>
      <c r="S19" s="111"/>
      <c r="T19" s="111"/>
      <c r="U19" s="134"/>
      <c r="V19" s="6"/>
      <c r="W19" s="6"/>
      <c r="X19" s="13"/>
      <c r="Y19" s="13"/>
      <c r="Z19" s="13"/>
      <c r="AA19" s="13"/>
      <c r="AB19" s="13"/>
      <c r="AC19" s="13"/>
    </row>
    <row r="20" spans="2:29" ht="16" customHeight="1" x14ac:dyDescent="0.15">
      <c r="C20" s="170" t="s">
        <v>8</v>
      </c>
      <c r="D20" s="170" t="s">
        <v>9</v>
      </c>
      <c r="E20" s="170" t="s">
        <v>10</v>
      </c>
      <c r="F20" s="170" t="s">
        <v>11</v>
      </c>
      <c r="H20" s="471" t="s">
        <v>17</v>
      </c>
      <c r="I20" s="471"/>
      <c r="J20" s="196" t="str">
        <f>Scoring!C32</f>
        <v>Little difficult</v>
      </c>
      <c r="K20" s="120"/>
      <c r="M20" s="9"/>
      <c r="N20" s="9"/>
      <c r="O20" s="9"/>
      <c r="Q20" s="110"/>
      <c r="R20" s="111"/>
      <c r="S20" s="111"/>
      <c r="T20" s="111"/>
      <c r="U20" s="134"/>
      <c r="V20" s="6"/>
      <c r="W20" s="6"/>
      <c r="X20" s="13"/>
      <c r="Y20" s="13"/>
      <c r="Z20" s="13"/>
      <c r="AA20" s="13"/>
      <c r="AB20" s="13"/>
      <c r="AC20" s="13"/>
    </row>
    <row r="21" spans="2:29" ht="16" customHeight="1" x14ac:dyDescent="0.15">
      <c r="B21" s="287" t="s">
        <v>4</v>
      </c>
      <c r="C21" s="165">
        <f>Scoring!C18</f>
        <v>29</v>
      </c>
      <c r="D21" s="51">
        <f>Scoring!D18</f>
        <v>-6.5388127853881279</v>
      </c>
      <c r="E21" s="119">
        <f>Scoring!E18</f>
        <v>-15.296803652968023</v>
      </c>
      <c r="F21" s="119">
        <f>Scoring!F18</f>
        <v>2.0547945205479579</v>
      </c>
      <c r="H21" s="471" t="s">
        <v>19</v>
      </c>
      <c r="I21" s="471"/>
      <c r="J21" s="197">
        <f>Scoring!C34</f>
        <v>0.5</v>
      </c>
      <c r="K21" s="120"/>
      <c r="M21" s="9"/>
      <c r="N21" s="9"/>
      <c r="O21" s="9"/>
      <c r="Q21" s="110"/>
      <c r="R21" s="111"/>
      <c r="S21" s="111"/>
      <c r="T21" s="111"/>
      <c r="U21" s="134"/>
      <c r="V21" s="6"/>
      <c r="W21" s="6"/>
      <c r="X21" s="13"/>
      <c r="Y21" s="13"/>
      <c r="Z21" s="13"/>
      <c r="AA21" s="13"/>
      <c r="AB21" s="13"/>
      <c r="AC21" s="13"/>
    </row>
    <row r="22" spans="2:29" ht="16" customHeight="1" x14ac:dyDescent="0.15">
      <c r="B22" s="70" t="s">
        <v>5</v>
      </c>
      <c r="C22" s="165">
        <f>Scoring!C19</f>
        <v>3</v>
      </c>
      <c r="D22" s="51">
        <f>Scoring!D19</f>
        <v>-5.3076923076923075</v>
      </c>
      <c r="E22" s="119">
        <f>Scoring!E19</f>
        <v>-3.0769230769230731</v>
      </c>
      <c r="F22" s="119">
        <f>Scoring!F19</f>
        <v>20.384615384615387</v>
      </c>
      <c r="H22" s="471" t="s">
        <v>20</v>
      </c>
      <c r="I22" s="471"/>
      <c r="J22" s="193">
        <f>Scoring!C36</f>
        <v>0.64444444444444449</v>
      </c>
      <c r="K22" s="120"/>
      <c r="M22" s="9"/>
      <c r="N22" s="9"/>
      <c r="O22" s="9"/>
      <c r="Q22" s="110"/>
      <c r="R22" s="111"/>
      <c r="S22" s="111"/>
      <c r="T22" s="111"/>
      <c r="U22" s="134"/>
      <c r="V22" s="6"/>
      <c r="W22" s="6"/>
      <c r="X22" s="13"/>
      <c r="Y22" s="13"/>
      <c r="Z22" s="13"/>
      <c r="AA22" s="13"/>
      <c r="AB22" s="13"/>
      <c r="AC22" s="13"/>
    </row>
    <row r="23" spans="2:29" ht="16" customHeight="1" x14ac:dyDescent="0.15">
      <c r="B23" s="400" t="s">
        <v>6</v>
      </c>
      <c r="C23" s="406">
        <f>Scoring!C20</f>
        <v>0.60416666666666663</v>
      </c>
      <c r="D23" s="407">
        <f>Scoring!D20</f>
        <v>-6.1492625368731568</v>
      </c>
      <c r="E23" s="408">
        <f>Scoring!E20</f>
        <v>-11.492625368731566</v>
      </c>
      <c r="F23" s="408">
        <f>Scoring!F20</f>
        <v>7.7610619469026432</v>
      </c>
      <c r="H23" s="471" t="s">
        <v>21</v>
      </c>
      <c r="I23" s="471"/>
      <c r="J23" s="199">
        <f>Scoring!C38</f>
        <v>-0.14444444444444449</v>
      </c>
      <c r="K23" s="120"/>
      <c r="M23" s="9"/>
      <c r="N23" s="9"/>
      <c r="O23" s="9"/>
      <c r="Q23" s="110"/>
      <c r="R23" s="111"/>
      <c r="S23" s="111"/>
      <c r="T23" s="111"/>
      <c r="U23" s="134"/>
      <c r="V23" s="6"/>
      <c r="W23" s="6"/>
      <c r="X23" s="13"/>
      <c r="Y23" s="13"/>
      <c r="Z23" s="13"/>
      <c r="AA23" s="13"/>
      <c r="AB23" s="13"/>
      <c r="AC23" s="13"/>
    </row>
    <row r="24" spans="2:29" ht="16" customHeight="1" x14ac:dyDescent="0.15">
      <c r="C24" s="480"/>
      <c r="D24" s="480"/>
      <c r="E24" s="480"/>
      <c r="F24" s="480"/>
      <c r="H24" s="488" t="str">
        <f>Scoring!E32</f>
        <v>Under-estimates ability</v>
      </c>
      <c r="I24" s="489"/>
      <c r="J24" s="490"/>
      <c r="K24" s="120"/>
      <c r="M24" s="9"/>
      <c r="N24" s="9"/>
      <c r="O24" s="9"/>
      <c r="Q24" s="110"/>
      <c r="R24" s="111"/>
      <c r="S24" s="111"/>
      <c r="T24" s="111"/>
      <c r="U24" s="134"/>
      <c r="V24" s="6"/>
      <c r="W24" s="6"/>
      <c r="X24" s="13"/>
      <c r="Y24" s="13"/>
      <c r="Z24" s="13"/>
      <c r="AA24" s="13"/>
      <c r="AB24" s="13"/>
      <c r="AC24" s="13"/>
    </row>
    <row r="25" spans="2:29" ht="21.5" customHeight="1" x14ac:dyDescent="0.15">
      <c r="B25" s="90"/>
      <c r="C25" s="105"/>
      <c r="D25" s="11"/>
      <c r="E25" s="121"/>
      <c r="H25" s="472" t="str">
        <f>Scoring!E34</f>
        <v>Under-estimated performance may indicate depression or poor awareness of abiity.</v>
      </c>
      <c r="I25" s="473"/>
      <c r="J25" s="474"/>
      <c r="K25" s="120"/>
      <c r="M25" s="9"/>
      <c r="N25" s="9"/>
      <c r="O25" s="9"/>
      <c r="Q25" s="110"/>
      <c r="R25" s="111"/>
      <c r="S25" s="111"/>
      <c r="T25" s="111"/>
      <c r="U25" s="134"/>
      <c r="V25" s="6"/>
      <c r="W25" s="6"/>
      <c r="X25" s="13"/>
      <c r="Y25" s="13"/>
      <c r="Z25" s="13"/>
      <c r="AA25" s="13"/>
      <c r="AB25" s="13"/>
      <c r="AC25" s="13"/>
    </row>
    <row r="26" spans="2:29" ht="12" customHeight="1" x14ac:dyDescent="0.15">
      <c r="B26" s="9"/>
      <c r="C26" s="9"/>
      <c r="D26" s="9"/>
      <c r="E26" s="9"/>
      <c r="F26" s="9"/>
      <c r="G26" s="9"/>
      <c r="H26" s="9"/>
      <c r="I26" s="31"/>
      <c r="J26" s="128"/>
      <c r="K26" s="31"/>
      <c r="N26" s="25"/>
      <c r="P26" s="52"/>
      <c r="Q26" s="108"/>
      <c r="R26" s="109"/>
      <c r="S26" s="109"/>
      <c r="T26" s="109"/>
      <c r="U26" s="6"/>
      <c r="V26" s="6"/>
      <c r="W26" s="6"/>
      <c r="X26" s="13"/>
      <c r="Y26" s="13"/>
      <c r="Z26" s="13"/>
      <c r="AA26" s="13"/>
      <c r="AB26" s="13"/>
      <c r="AC26" s="13"/>
    </row>
    <row r="27" spans="2:29" ht="16" customHeight="1" x14ac:dyDescent="0.15">
      <c r="B27" s="477" t="s">
        <v>69</v>
      </c>
      <c r="C27" s="477"/>
      <c r="D27" s="477"/>
      <c r="E27" s="477"/>
      <c r="F27" s="477"/>
      <c r="G27" s="206"/>
      <c r="H27" s="477" t="s">
        <v>15</v>
      </c>
      <c r="I27" s="477"/>
      <c r="J27" s="477"/>
      <c r="K27" s="180"/>
      <c r="P27" s="52"/>
      <c r="Q27" s="70"/>
      <c r="R27" s="108"/>
      <c r="S27" s="109"/>
      <c r="T27" s="109"/>
      <c r="U27" s="6"/>
      <c r="V27" s="6"/>
      <c r="W27" s="6"/>
      <c r="X27" s="13"/>
      <c r="Y27" s="13"/>
      <c r="Z27" s="13"/>
      <c r="AA27" s="13"/>
      <c r="AB27" s="13"/>
      <c r="AC27" s="13"/>
    </row>
    <row r="28" spans="2:29" ht="14" customHeight="1" x14ac:dyDescent="0.15">
      <c r="B28" s="58"/>
      <c r="C28" s="130"/>
      <c r="D28" s="9"/>
      <c r="E28" s="119"/>
      <c r="F28" s="9"/>
      <c r="G28" s="9"/>
      <c r="H28" s="9"/>
      <c r="I28" s="9"/>
      <c r="J28" s="9"/>
      <c r="K28" s="9"/>
      <c r="P28" s="32"/>
      <c r="U28" s="6"/>
      <c r="V28" s="6"/>
      <c r="W28" s="6"/>
      <c r="X28" s="13"/>
      <c r="Y28" s="13"/>
      <c r="Z28" s="13"/>
      <c r="AA28" s="13"/>
      <c r="AB28" s="13"/>
      <c r="AC28" s="13"/>
    </row>
    <row r="29" spans="2:29" ht="14" customHeight="1" x14ac:dyDescent="0.15">
      <c r="B29" s="118"/>
      <c r="C29" s="130"/>
      <c r="D29" s="9"/>
      <c r="E29" s="119"/>
      <c r="F29" s="119"/>
      <c r="G29" s="9"/>
      <c r="H29" s="9"/>
      <c r="I29" s="9"/>
      <c r="J29" s="9"/>
      <c r="K29" s="9"/>
      <c r="P29" s="135"/>
      <c r="U29" s="6"/>
      <c r="V29" s="6"/>
      <c r="W29" s="6"/>
      <c r="X29" s="13"/>
      <c r="Y29" s="13"/>
      <c r="Z29" s="13"/>
      <c r="AA29" s="13"/>
      <c r="AB29" s="13"/>
      <c r="AC29" s="13"/>
    </row>
    <row r="30" spans="2:29" ht="14" customHeight="1" x14ac:dyDescent="0.15">
      <c r="B30" s="58"/>
      <c r="C30" s="9"/>
      <c r="D30" s="131"/>
      <c r="E30" s="54"/>
      <c r="F30" s="9"/>
      <c r="G30" s="129"/>
      <c r="H30" s="9"/>
      <c r="I30" s="9"/>
      <c r="J30" s="9"/>
      <c r="K30" s="9"/>
      <c r="P30" s="136"/>
      <c r="U30" s="6"/>
      <c r="V30" s="6"/>
      <c r="W30" s="6"/>
      <c r="X30" s="13"/>
      <c r="Y30" s="13"/>
      <c r="Z30" s="13"/>
      <c r="AA30" s="13"/>
      <c r="AB30" s="13"/>
      <c r="AC30" s="13"/>
    </row>
    <row r="31" spans="2:29" ht="14" customHeight="1" x14ac:dyDescent="0.15">
      <c r="B31" s="89"/>
      <c r="C31" s="105"/>
      <c r="D31" s="122"/>
      <c r="E31" s="132"/>
      <c r="F31" s="132"/>
      <c r="G31" s="125"/>
      <c r="H31" s="9"/>
      <c r="I31" s="9"/>
      <c r="J31" s="9"/>
      <c r="K31" s="9"/>
      <c r="P31" s="138"/>
      <c r="U31" s="6"/>
      <c r="V31" s="6"/>
      <c r="W31" s="6"/>
      <c r="X31" s="13"/>
      <c r="Y31" s="13"/>
      <c r="Z31" s="13"/>
      <c r="AA31" s="13"/>
      <c r="AB31" s="13"/>
      <c r="AC31" s="13"/>
    </row>
    <row r="32" spans="2:29" ht="14" customHeight="1" x14ac:dyDescent="0.15">
      <c r="B32" s="443"/>
      <c r="C32" s="443"/>
      <c r="D32" s="443"/>
      <c r="E32" s="443"/>
      <c r="F32" s="443"/>
      <c r="G32" s="443"/>
      <c r="H32" s="171"/>
      <c r="I32" s="171"/>
      <c r="J32" s="171"/>
      <c r="K32" s="9"/>
      <c r="P32" s="138"/>
      <c r="U32" s="6"/>
      <c r="V32" s="6"/>
      <c r="W32" s="6"/>
      <c r="X32" s="13"/>
      <c r="Y32" s="13"/>
      <c r="Z32" s="13"/>
      <c r="AA32" s="13"/>
      <c r="AB32" s="13"/>
      <c r="AC32" s="13"/>
    </row>
    <row r="33" spans="2:34" ht="14" customHeight="1" x14ac:dyDescent="0.15">
      <c r="B33" s="9"/>
      <c r="C33" s="63"/>
      <c r="D33" s="9"/>
      <c r="E33" s="9"/>
      <c r="F33" s="65"/>
      <c r="G33" s="65"/>
      <c r="H33" s="63"/>
      <c r="I33" s="65"/>
      <c r="J33" s="133"/>
      <c r="K33" s="9"/>
      <c r="P33" s="137"/>
      <c r="U33" s="6"/>
      <c r="V33" s="6"/>
      <c r="W33" s="6"/>
      <c r="X33" s="13"/>
      <c r="Y33" s="13"/>
      <c r="Z33" s="13"/>
      <c r="AA33" s="13"/>
      <c r="AB33" s="13"/>
      <c r="AC33" s="13"/>
    </row>
    <row r="34" spans="2:34" ht="14" customHeight="1" x14ac:dyDescent="0.15">
      <c r="B34" s="9"/>
      <c r="C34" s="63"/>
      <c r="D34" s="9"/>
      <c r="E34" s="9"/>
      <c r="F34" s="65"/>
      <c r="G34" s="65"/>
      <c r="H34" s="63"/>
      <c r="I34" s="65"/>
      <c r="J34" s="133"/>
      <c r="K34" s="9"/>
      <c r="U34" s="6"/>
      <c r="V34" s="6"/>
      <c r="W34" s="6"/>
      <c r="X34" s="13"/>
      <c r="Y34" s="13"/>
      <c r="Z34" s="13"/>
      <c r="AA34" s="13"/>
      <c r="AB34" s="13"/>
      <c r="AC34" s="13"/>
    </row>
    <row r="35" spans="2:34" ht="14" customHeight="1" x14ac:dyDescent="0.15">
      <c r="B35" s="9"/>
      <c r="C35" s="63"/>
      <c r="D35" s="9"/>
      <c r="E35" s="9"/>
      <c r="F35" s="65"/>
      <c r="G35" s="65"/>
      <c r="H35" s="63"/>
      <c r="I35" s="65"/>
      <c r="J35" s="133"/>
      <c r="K35" s="9"/>
      <c r="Q35" s="108"/>
      <c r="R35" s="109"/>
      <c r="S35" s="109"/>
      <c r="T35" s="109"/>
      <c r="U35" s="6"/>
      <c r="V35" s="6"/>
      <c r="W35" s="6"/>
      <c r="X35" s="13"/>
      <c r="Y35" s="13"/>
      <c r="Z35" s="13"/>
      <c r="AA35" s="13"/>
      <c r="AB35" s="13"/>
      <c r="AC35" s="13"/>
    </row>
    <row r="36" spans="2:34" ht="14" customHeight="1" x14ac:dyDescent="0.15">
      <c r="B36" s="9"/>
      <c r="C36" s="63"/>
      <c r="D36" s="9"/>
      <c r="E36" s="9"/>
      <c r="F36" s="65"/>
      <c r="G36" s="65"/>
      <c r="H36" s="63"/>
      <c r="I36" s="65"/>
      <c r="J36" s="133"/>
      <c r="K36" s="9"/>
      <c r="T36" s="109"/>
      <c r="U36" s="6"/>
      <c r="V36" s="6"/>
      <c r="W36" s="6"/>
      <c r="X36" s="13"/>
      <c r="Y36" s="13"/>
      <c r="Z36" s="13"/>
      <c r="AA36" s="13"/>
      <c r="AB36" s="13"/>
      <c r="AC36" s="13"/>
    </row>
    <row r="37" spans="2:34" ht="14" customHeight="1" x14ac:dyDescent="0.15">
      <c r="B37" s="9"/>
      <c r="C37" s="63"/>
      <c r="D37" s="9"/>
      <c r="E37" s="9"/>
      <c r="F37" s="65"/>
      <c r="G37" s="65"/>
      <c r="H37" s="63"/>
      <c r="I37" s="65"/>
      <c r="J37" s="133"/>
      <c r="K37" s="9"/>
      <c r="T37" s="109"/>
      <c r="U37" s="6"/>
      <c r="V37" s="6"/>
      <c r="W37" s="6"/>
      <c r="X37" s="13"/>
      <c r="Y37" s="13"/>
      <c r="Z37" s="13"/>
      <c r="AA37" s="13"/>
      <c r="AB37" s="13"/>
      <c r="AC37" s="13"/>
    </row>
    <row r="38" spans="2:34" ht="13" customHeight="1" x14ac:dyDescent="0.15">
      <c r="B38" s="9"/>
      <c r="C38" s="63"/>
      <c r="D38" s="9"/>
      <c r="E38" s="9"/>
      <c r="F38" s="65"/>
      <c r="G38" s="65"/>
      <c r="H38" s="63"/>
      <c r="I38" s="65"/>
      <c r="J38" s="133"/>
      <c r="K38" s="9"/>
      <c r="T38" s="109"/>
      <c r="U38" s="6"/>
      <c r="V38" s="6"/>
      <c r="W38" s="6"/>
      <c r="X38" s="13"/>
      <c r="Y38" s="13"/>
      <c r="Z38" s="13"/>
      <c r="AA38" s="13"/>
      <c r="AB38" s="13"/>
      <c r="AC38" s="13"/>
    </row>
    <row r="39" spans="2:34" ht="16" customHeight="1" x14ac:dyDescent="0.15">
      <c r="B39" s="477" t="s">
        <v>114</v>
      </c>
      <c r="C39" s="477"/>
      <c r="D39" s="477"/>
      <c r="E39" s="477"/>
      <c r="F39" s="477"/>
      <c r="H39" s="111"/>
      <c r="J39" s="201"/>
      <c r="M39" s="126"/>
      <c r="T39" s="109"/>
      <c r="U39" s="6"/>
      <c r="V39" s="6"/>
      <c r="W39" s="6"/>
      <c r="X39" s="13"/>
      <c r="Y39" s="13"/>
      <c r="Z39" s="13"/>
      <c r="AA39" s="13"/>
      <c r="AB39" s="13"/>
      <c r="AC39" s="13"/>
    </row>
    <row r="40" spans="2:34" ht="5" customHeight="1" x14ac:dyDescent="0.15">
      <c r="F40" s="202"/>
      <c r="I40" s="3"/>
      <c r="J40" s="202"/>
      <c r="P40" s="70"/>
      <c r="Q40" s="109"/>
      <c r="R40" s="109"/>
      <c r="S40" s="109"/>
      <c r="T40" s="6"/>
      <c r="U40" s="6"/>
      <c r="V40" s="6"/>
      <c r="W40" s="13"/>
      <c r="X40" s="13"/>
      <c r="Y40" s="13"/>
      <c r="Z40" s="13"/>
      <c r="AA40" s="13"/>
      <c r="AB40" s="13"/>
    </row>
    <row r="41" spans="2:34" ht="15" customHeight="1" x14ac:dyDescent="0.15">
      <c r="B41" s="178" t="s">
        <v>60</v>
      </c>
      <c r="C41" s="482" t="str">
        <f>Scoring!M34</f>
        <v>My group</v>
      </c>
      <c r="D41" s="483"/>
      <c r="E41" s="9"/>
      <c r="F41" s="202"/>
      <c r="I41" s="4"/>
      <c r="J41" s="202"/>
      <c r="K41" s="92"/>
      <c r="L41" s="140"/>
      <c r="M41" s="439"/>
      <c r="N41" s="439"/>
      <c r="O41" s="439"/>
      <c r="P41" s="65"/>
      <c r="Q41" s="13"/>
      <c r="R41" s="13"/>
      <c r="T41" s="75"/>
      <c r="U41" s="75"/>
      <c r="V41" s="75"/>
      <c r="W41" s="13"/>
      <c r="X41" s="13"/>
      <c r="Y41" s="13"/>
      <c r="Z41" s="13"/>
      <c r="AA41" s="13"/>
      <c r="AB41" s="13"/>
    </row>
    <row r="42" spans="2:34" ht="16" customHeight="1" x14ac:dyDescent="0.15">
      <c r="B42" s="31"/>
      <c r="C42" s="203" t="s">
        <v>22</v>
      </c>
      <c r="D42" s="203" t="s">
        <v>23</v>
      </c>
      <c r="E42" s="9"/>
      <c r="F42" s="202"/>
      <c r="I42" s="4"/>
      <c r="J42" s="202"/>
      <c r="K42" s="145"/>
      <c r="L42" s="146"/>
      <c r="M42" s="9"/>
      <c r="N42" s="9"/>
      <c r="O42" s="9"/>
      <c r="P42" s="65"/>
      <c r="Q42" s="23"/>
      <c r="R42" s="23"/>
      <c r="S42" s="66" t="s">
        <v>24</v>
      </c>
      <c r="T42" s="67"/>
      <c r="U42" s="1"/>
      <c r="V42" s="1"/>
      <c r="W42" s="13"/>
      <c r="X42" s="13"/>
      <c r="Y42" s="13"/>
      <c r="Z42" s="13"/>
      <c r="AA42" s="13"/>
      <c r="AB42" s="13"/>
    </row>
    <row r="43" spans="2:34" ht="15" customHeight="1" x14ac:dyDescent="0.15">
      <c r="B43" s="143" t="s">
        <v>25</v>
      </c>
      <c r="C43" s="204">
        <f>Scoring!M37</f>
        <v>37.6</v>
      </c>
      <c r="D43" s="329">
        <f>Scoring!N37</f>
        <v>2.0612833111653743</v>
      </c>
      <c r="E43" s="59"/>
      <c r="F43" s="202"/>
      <c r="J43" s="202"/>
      <c r="L43" s="147"/>
      <c r="M43" s="152"/>
      <c r="N43" s="9"/>
      <c r="O43" s="9"/>
      <c r="P43" s="9"/>
      <c r="Q43" s="65"/>
      <c r="R43" s="17"/>
      <c r="S43" s="17"/>
      <c r="T43" s="66" t="s">
        <v>26</v>
      </c>
      <c r="U43" s="67"/>
      <c r="V43" s="1"/>
      <c r="W43" s="1"/>
      <c r="X43" s="13"/>
      <c r="Y43" s="13"/>
      <c r="Z43" s="13"/>
      <c r="AA43" s="13"/>
      <c r="AB43" s="13"/>
      <c r="AC43" s="13"/>
    </row>
    <row r="44" spans="2:34" ht="15" customHeight="1" x14ac:dyDescent="0.15">
      <c r="B44" s="143" t="s">
        <v>27</v>
      </c>
      <c r="C44" s="329">
        <f>Scoring!M38</f>
        <v>2</v>
      </c>
      <c r="D44" s="329">
        <f>Scoring!N38</f>
        <v>0.69920589878010098</v>
      </c>
      <c r="E44" s="9"/>
      <c r="F44" s="202"/>
      <c r="J44" s="202"/>
      <c r="L44" s="9"/>
      <c r="M44" s="9"/>
      <c r="N44" s="9"/>
      <c r="O44" s="9"/>
      <c r="P44" s="9"/>
      <c r="Q44" s="65"/>
      <c r="R44" s="13"/>
      <c r="S44" s="13"/>
      <c r="T44" s="66" t="s">
        <v>28</v>
      </c>
      <c r="U44" s="67"/>
      <c r="V44" s="80">
        <v>1</v>
      </c>
      <c r="W44" s="1"/>
      <c r="X44" s="13"/>
      <c r="Y44" s="13"/>
      <c r="Z44" s="13"/>
      <c r="AA44" s="13"/>
      <c r="AB44" s="13"/>
      <c r="AC44" s="13"/>
    </row>
    <row r="45" spans="2:34" ht="15" customHeight="1" x14ac:dyDescent="0.15">
      <c r="B45" s="143" t="s">
        <v>63</v>
      </c>
      <c r="C45" s="282">
        <f>Scoring!M39</f>
        <v>0.80176122931442073</v>
      </c>
      <c r="D45" s="283">
        <f>Scoring!N39</f>
        <v>0.12798255012051366</v>
      </c>
      <c r="E45" s="9"/>
      <c r="G45" s="13"/>
      <c r="M45" s="9"/>
      <c r="N45" s="421"/>
      <c r="O45" s="421"/>
      <c r="P45" s="421"/>
      <c r="Q45" s="65"/>
      <c r="R45" s="13"/>
      <c r="S45" s="13"/>
      <c r="T45" s="66" t="s">
        <v>29</v>
      </c>
      <c r="U45" s="68"/>
      <c r="V45" s="81">
        <f>E16</f>
        <v>0.60416666666666663</v>
      </c>
      <c r="W45" s="1"/>
      <c r="X45" s="13"/>
      <c r="Y45" s="13"/>
      <c r="Z45" s="13"/>
      <c r="AA45" s="13"/>
      <c r="AB45" s="13"/>
      <c r="AC45" s="13"/>
    </row>
    <row r="46" spans="2:34" s="18" customFormat="1" ht="15" customHeight="1" x14ac:dyDescent="0.15">
      <c r="B46" s="410" t="s">
        <v>116</v>
      </c>
      <c r="C46" s="484">
        <f>Scoring!M40</f>
        <v>-1.5439179986778737</v>
      </c>
      <c r="D46" s="485"/>
      <c r="F46"/>
      <c r="G46"/>
      <c r="H46"/>
      <c r="I46"/>
      <c r="J46"/>
      <c r="K46"/>
      <c r="L46" s="64"/>
      <c r="M46" s="64"/>
      <c r="N46" s="156"/>
      <c r="O46" s="486"/>
      <c r="P46" s="486"/>
      <c r="Q46" s="96"/>
      <c r="T46" s="20"/>
      <c r="U46" s="21"/>
      <c r="V46" s="80">
        <f>V44-V45</f>
        <v>0.39583333333333337</v>
      </c>
      <c r="W46" s="22"/>
    </row>
    <row r="47" spans="2:34" ht="6" customHeight="1" x14ac:dyDescent="0.15">
      <c r="B47" s="31"/>
      <c r="C47" s="438"/>
      <c r="D47" s="438"/>
      <c r="E47" s="438"/>
      <c r="M47" s="9"/>
      <c r="N47" s="157"/>
      <c r="O47" s="158"/>
      <c r="P47" s="158"/>
      <c r="Q47" s="65"/>
      <c r="R47" s="13"/>
      <c r="S47" s="13"/>
      <c r="T47" s="2"/>
      <c r="U47" s="7"/>
      <c r="V47" s="2"/>
      <c r="W47" s="1"/>
      <c r="X47" s="13"/>
      <c r="Y47" s="76"/>
      <c r="Z47" s="13"/>
      <c r="AA47" s="13"/>
      <c r="AB47" s="13"/>
      <c r="AC47" s="13"/>
    </row>
    <row r="48" spans="2:34" s="16" customFormat="1" ht="16.5" customHeight="1" x14ac:dyDescent="0.15">
      <c r="C48" s="487"/>
      <c r="D48" s="487"/>
      <c r="F48"/>
      <c r="G48"/>
      <c r="H48"/>
      <c r="I48"/>
      <c r="J48" s="17"/>
      <c r="K48"/>
      <c r="M48" s="157"/>
      <c r="N48" s="26"/>
      <c r="O48" s="153"/>
      <c r="P48" s="51"/>
      <c r="Q48" s="26"/>
      <c r="Y48" s="19"/>
      <c r="AD48" s="26"/>
      <c r="AE48" s="26"/>
      <c r="AF48" s="26"/>
      <c r="AG48" s="26"/>
      <c r="AH48" s="26"/>
    </row>
    <row r="49" spans="2:34" ht="15" customHeight="1" x14ac:dyDescent="0.15">
      <c r="F49" s="139"/>
      <c r="H49" s="140"/>
      <c r="I49" s="141"/>
      <c r="J49" s="70"/>
      <c r="K49" s="70"/>
      <c r="M49" s="157"/>
      <c r="N49" s="9"/>
      <c r="O49" s="153"/>
      <c r="P49" s="51"/>
      <c r="Q49" s="159"/>
      <c r="R49" s="13"/>
      <c r="S49" s="13"/>
      <c r="T49" s="7"/>
      <c r="U49" s="1"/>
      <c r="V49" s="1"/>
      <c r="W49" s="13"/>
      <c r="X49" s="13"/>
      <c r="Y49" s="77"/>
      <c r="Z49" s="13"/>
      <c r="AA49" s="13"/>
      <c r="AB49" s="13"/>
      <c r="AC49" s="13"/>
      <c r="AD49" s="419"/>
      <c r="AE49" s="419"/>
      <c r="AF49" s="419"/>
      <c r="AG49" s="419"/>
      <c r="AH49" s="419"/>
    </row>
    <row r="50" spans="2:34" ht="15" customHeight="1" x14ac:dyDescent="0.15">
      <c r="J50" s="171"/>
      <c r="M50" s="157"/>
      <c r="N50" s="9"/>
      <c r="O50" s="54"/>
      <c r="P50" s="154"/>
      <c r="Q50" s="65"/>
      <c r="R50" s="13"/>
      <c r="S50" s="13"/>
      <c r="T50" s="7"/>
      <c r="U50" s="56"/>
      <c r="V50" s="56"/>
      <c r="W50" s="65"/>
      <c r="X50" s="65"/>
      <c r="Y50" s="77"/>
      <c r="Z50" s="65"/>
      <c r="AA50" s="13"/>
      <c r="AB50" s="13"/>
      <c r="AC50" s="13"/>
      <c r="AD50" s="27"/>
      <c r="AE50" s="27"/>
      <c r="AF50" s="27"/>
      <c r="AG50" s="27"/>
      <c r="AH50" s="27"/>
    </row>
    <row r="51" spans="2:34" ht="15" customHeight="1" x14ac:dyDescent="0.15">
      <c r="L51" s="93"/>
      <c r="M51" s="157"/>
      <c r="N51" s="9"/>
      <c r="O51" s="160"/>
      <c r="P51" s="161"/>
      <c r="Q51" s="159"/>
      <c r="R51" s="71"/>
      <c r="S51" s="71"/>
      <c r="T51" s="7"/>
      <c r="U51" s="420"/>
      <c r="V51" s="420"/>
      <c r="W51" s="420"/>
      <c r="X51" s="420"/>
      <c r="Y51" s="420"/>
      <c r="Z51" s="420"/>
      <c r="AA51" s="13"/>
      <c r="AB51" s="13"/>
      <c r="AC51" s="13"/>
      <c r="AD51" s="28"/>
      <c r="AE51" s="29"/>
      <c r="AF51" s="29"/>
      <c r="AG51" s="29"/>
      <c r="AH51" s="29"/>
    </row>
    <row r="52" spans="2:34" ht="15" customHeight="1" x14ac:dyDescent="0.15">
      <c r="M52" s="9"/>
      <c r="N52" s="9"/>
      <c r="O52" s="173"/>
      <c r="P52" s="162"/>
      <c r="Q52" s="19"/>
      <c r="R52" s="72"/>
      <c r="S52" s="72"/>
      <c r="T52" s="7"/>
      <c r="U52" s="19"/>
      <c r="V52" s="19"/>
      <c r="W52" s="57"/>
      <c r="X52" s="65"/>
      <c r="Y52" s="57"/>
      <c r="Z52" s="170"/>
      <c r="AA52" s="13"/>
      <c r="AB52" s="13"/>
      <c r="AC52" s="13"/>
      <c r="AD52" s="9"/>
      <c r="AE52" s="9"/>
      <c r="AF52" s="9"/>
      <c r="AG52" s="9"/>
      <c r="AH52" s="9"/>
    </row>
    <row r="53" spans="2:34" ht="16.5" customHeight="1" x14ac:dyDescent="0.15">
      <c r="B53" s="32"/>
      <c r="C53" s="32"/>
      <c r="D53" s="32"/>
      <c r="E53" s="32"/>
      <c r="F53" s="32"/>
      <c r="G53" s="41"/>
      <c r="H53" s="32"/>
      <c r="I53" s="32"/>
      <c r="M53" s="9"/>
      <c r="N53" s="438"/>
      <c r="O53" s="438"/>
      <c r="P53" s="438"/>
      <c r="Q53" s="19"/>
      <c r="R53" s="73"/>
      <c r="S53" s="73"/>
      <c r="T53" s="7"/>
      <c r="U53" s="58"/>
      <c r="V53" s="19"/>
      <c r="W53" s="51"/>
      <c r="X53" s="65"/>
      <c r="Y53" s="69"/>
      <c r="Z53" s="19"/>
      <c r="AA53" s="13"/>
      <c r="AB53" s="13"/>
      <c r="AC53" s="13"/>
    </row>
    <row r="54" spans="2:34" ht="16.5" customHeight="1" x14ac:dyDescent="0.15">
      <c r="B54" s="42"/>
      <c r="C54" s="42"/>
      <c r="D54" s="41"/>
      <c r="E54" s="41"/>
      <c r="F54" s="42"/>
      <c r="G54" s="41"/>
      <c r="H54" s="42"/>
      <c r="I54" s="41"/>
      <c r="M54" s="9"/>
      <c r="N54" s="9"/>
      <c r="O54" s="9"/>
      <c r="P54" s="9"/>
      <c r="Q54" s="19"/>
      <c r="R54" s="73"/>
      <c r="S54" s="73"/>
      <c r="T54" s="8"/>
      <c r="U54" s="58"/>
      <c r="V54" s="19"/>
      <c r="W54" s="69"/>
      <c r="X54" s="65"/>
      <c r="Y54" s="69"/>
      <c r="Z54" s="170"/>
      <c r="AA54" s="13"/>
      <c r="AB54" s="13"/>
      <c r="AC54" s="13"/>
    </row>
    <row r="55" spans="2:34" x14ac:dyDescent="0.15">
      <c r="B55" s="43"/>
      <c r="C55" s="42"/>
      <c r="D55" s="44"/>
      <c r="E55" s="44"/>
      <c r="F55" s="45"/>
      <c r="G55" s="46"/>
      <c r="H55" s="42"/>
      <c r="I55" s="30"/>
      <c r="K55" s="32"/>
      <c r="M55" s="9"/>
      <c r="N55" s="9"/>
      <c r="O55" s="9"/>
      <c r="P55" s="9"/>
      <c r="Q55" s="19"/>
      <c r="R55" s="74"/>
      <c r="S55" s="74"/>
      <c r="T55" s="7"/>
      <c r="U55" s="58"/>
      <c r="V55" s="19"/>
      <c r="W55" s="54"/>
      <c r="X55" s="65"/>
      <c r="Y55" s="69"/>
      <c r="Z55" s="69"/>
      <c r="AA55" s="13"/>
      <c r="AB55" s="13"/>
      <c r="AC55" s="13"/>
    </row>
    <row r="56" spans="2:34" ht="10.5" customHeight="1" x14ac:dyDescent="0.15">
      <c r="G56" s="42"/>
      <c r="H56" s="42"/>
      <c r="I56" s="30"/>
      <c r="M56" s="9"/>
      <c r="N56" s="9"/>
      <c r="O56" s="9"/>
      <c r="P56" s="9"/>
      <c r="Q56" s="155"/>
      <c r="R56" s="13"/>
      <c r="S56" s="13"/>
      <c r="T56" s="2"/>
      <c r="U56" s="58"/>
      <c r="V56" s="19"/>
      <c r="W56" s="54"/>
      <c r="X56" s="19"/>
      <c r="Y56" s="170"/>
      <c r="Z56" s="19"/>
      <c r="AA56" s="13"/>
      <c r="AB56" s="13"/>
      <c r="AC56" s="13"/>
    </row>
    <row r="57" spans="2:34" x14ac:dyDescent="0.15">
      <c r="M57" s="9"/>
      <c r="N57" s="9"/>
      <c r="O57" s="9"/>
      <c r="P57" s="9"/>
      <c r="Q57" s="9"/>
      <c r="R57" s="13"/>
      <c r="S57" s="13"/>
      <c r="T57" s="2"/>
      <c r="U57" s="59"/>
      <c r="V57" s="59"/>
      <c r="W57" s="78"/>
      <c r="X57" s="60"/>
      <c r="Y57" s="61"/>
      <c r="Z57" s="59"/>
      <c r="AA57" s="13"/>
      <c r="AB57" s="13"/>
      <c r="AC57" s="13"/>
    </row>
    <row r="58" spans="2:34" x14ac:dyDescent="0.15">
      <c r="M58" s="9"/>
      <c r="N58" s="9"/>
      <c r="O58" s="9"/>
      <c r="P58" s="9"/>
      <c r="Q58" s="9"/>
      <c r="R58" s="13"/>
      <c r="S58" s="13"/>
      <c r="T58" s="2"/>
      <c r="U58" s="62"/>
      <c r="V58" s="63"/>
      <c r="W58" s="63"/>
      <c r="X58" s="65"/>
      <c r="Y58" s="65"/>
      <c r="Z58" s="65"/>
      <c r="AA58" s="13"/>
      <c r="AB58" s="13"/>
      <c r="AC58" s="13"/>
    </row>
    <row r="59" spans="2:34" x14ac:dyDescent="0.15">
      <c r="G59" s="24"/>
      <c r="H59" s="24"/>
      <c r="L59" s="4"/>
      <c r="M59" s="4"/>
      <c r="N59" s="4"/>
      <c r="R59" s="13"/>
      <c r="S59" s="13"/>
      <c r="T59" s="2"/>
      <c r="U59" s="62"/>
      <c r="V59" s="63"/>
      <c r="W59" s="56"/>
      <c r="X59" s="65"/>
      <c r="Y59" s="65"/>
      <c r="Z59" s="65"/>
      <c r="AA59" s="13"/>
      <c r="AB59" s="13"/>
      <c r="AC59" s="13"/>
    </row>
    <row r="60" spans="2:34" x14ac:dyDescent="0.15">
      <c r="D60" s="148"/>
      <c r="G60" s="34"/>
      <c r="H60" s="33"/>
      <c r="I60" s="35"/>
      <c r="J60" s="33"/>
      <c r="K60" s="33"/>
      <c r="L60" s="4"/>
      <c r="M60" s="4"/>
      <c r="N60" s="4"/>
      <c r="R60" s="13"/>
      <c r="S60" s="13"/>
      <c r="T60" s="2"/>
      <c r="U60" s="7"/>
      <c r="V60" s="1"/>
      <c r="W60" s="1"/>
      <c r="X60" s="13"/>
      <c r="Y60" s="13"/>
      <c r="Z60" s="13"/>
      <c r="AA60" s="13"/>
      <c r="AB60" s="13"/>
      <c r="AC60" s="13"/>
    </row>
    <row r="61" spans="2:34" x14ac:dyDescent="0.15">
      <c r="D61" s="149"/>
      <c r="G61" s="50"/>
      <c r="H61" s="50"/>
      <c r="I61" s="50"/>
      <c r="J61" s="50"/>
      <c r="K61" s="50"/>
      <c r="L61" s="5"/>
      <c r="M61" s="5"/>
      <c r="N61" s="5"/>
      <c r="R61" s="13"/>
      <c r="S61" s="13"/>
      <c r="T61" s="2"/>
      <c r="U61" s="7"/>
      <c r="V61" s="2"/>
      <c r="W61" s="1"/>
      <c r="X61" s="13"/>
      <c r="Y61" s="13"/>
      <c r="Z61" s="13"/>
      <c r="AA61" s="13"/>
      <c r="AB61" s="13"/>
      <c r="AC61" s="13"/>
    </row>
    <row r="62" spans="2:34" x14ac:dyDescent="0.15">
      <c r="B62" s="33"/>
      <c r="C62" s="33"/>
      <c r="D62" s="33"/>
      <c r="E62" s="33"/>
      <c r="F62" s="33"/>
      <c r="G62" s="50"/>
      <c r="H62" s="50"/>
      <c r="I62" s="50"/>
      <c r="J62" s="50"/>
      <c r="K62" s="50"/>
      <c r="L62" s="5"/>
      <c r="M62" s="5"/>
      <c r="N62" s="5"/>
      <c r="Q62" s="13"/>
      <c r="R62" s="13"/>
      <c r="S62" s="13"/>
      <c r="T62" s="2"/>
      <c r="U62" s="7"/>
      <c r="V62" s="1"/>
      <c r="W62" s="1"/>
      <c r="X62" s="13"/>
      <c r="Y62" s="13"/>
      <c r="Z62" s="13"/>
      <c r="AA62" s="13"/>
      <c r="AB62" s="13"/>
      <c r="AC62" s="13"/>
    </row>
    <row r="63" spans="2:34" x14ac:dyDescent="0.15"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5"/>
      <c r="M63" s="5"/>
      <c r="N63" s="5"/>
      <c r="Q63" s="13"/>
      <c r="R63" s="13"/>
      <c r="S63" s="13"/>
      <c r="T63" s="2"/>
      <c r="U63" s="7"/>
      <c r="V63" s="2"/>
      <c r="W63" s="1"/>
      <c r="X63" s="13"/>
      <c r="Y63" s="13"/>
      <c r="Z63" s="13"/>
      <c r="AA63" s="13"/>
      <c r="AB63" s="13"/>
      <c r="AC63" s="13"/>
    </row>
    <row r="64" spans="2:34" x14ac:dyDescent="0.15"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5"/>
      <c r="M64" s="5"/>
      <c r="N64" s="5"/>
      <c r="Q64" s="13"/>
      <c r="R64" s="13"/>
      <c r="S64" s="13"/>
      <c r="T64" s="2"/>
      <c r="U64" s="7"/>
      <c r="V64" s="2"/>
      <c r="W64" s="1"/>
      <c r="X64" s="13"/>
      <c r="Y64" s="13"/>
      <c r="Z64" s="13"/>
      <c r="AA64" s="13"/>
      <c r="AB64" s="13"/>
      <c r="AC64" s="13"/>
    </row>
    <row r="65" spans="2:29" x14ac:dyDescent="0.15">
      <c r="G65" s="33"/>
      <c r="H65" s="33"/>
      <c r="I65" s="33"/>
      <c r="J65" s="33"/>
      <c r="K65" s="33"/>
      <c r="Q65" s="13"/>
      <c r="R65" s="13"/>
      <c r="S65" s="13"/>
      <c r="T65" s="2"/>
      <c r="U65" s="7"/>
      <c r="V65" s="2"/>
      <c r="W65" s="1"/>
      <c r="X65" s="13"/>
      <c r="Y65" s="13"/>
      <c r="Z65" s="13"/>
      <c r="AA65" s="13"/>
      <c r="AB65" s="13"/>
      <c r="AC65" s="13"/>
    </row>
    <row r="66" spans="2:29" x14ac:dyDescent="0.15">
      <c r="G66" s="33"/>
      <c r="H66" s="33"/>
      <c r="I66" s="33"/>
      <c r="J66" s="33"/>
      <c r="K66" s="33"/>
      <c r="Q66" s="13"/>
      <c r="R66" s="13"/>
      <c r="S66" s="13"/>
      <c r="T66" s="2"/>
      <c r="U66" s="7"/>
      <c r="V66" s="1"/>
      <c r="W66" s="1"/>
      <c r="X66" s="13"/>
      <c r="Y66" s="13"/>
      <c r="Z66" s="13"/>
      <c r="AA66" s="13"/>
      <c r="AB66" s="13"/>
      <c r="AC66" s="13"/>
    </row>
    <row r="67" spans="2:29" x14ac:dyDescent="0.15">
      <c r="G67" s="33"/>
      <c r="H67" s="33"/>
      <c r="I67" s="33"/>
      <c r="J67" s="33"/>
      <c r="K67" s="33"/>
      <c r="Q67" s="13"/>
      <c r="R67" s="13"/>
      <c r="S67" s="13"/>
      <c r="T67" s="2"/>
      <c r="U67" s="7"/>
      <c r="V67" s="1"/>
      <c r="W67" s="2"/>
      <c r="X67" s="13"/>
      <c r="Y67" s="13"/>
      <c r="Z67" s="13"/>
      <c r="AA67" s="13"/>
      <c r="AB67" s="13"/>
      <c r="AC67" s="13"/>
    </row>
    <row r="68" spans="2:29" ht="15" customHeight="1" x14ac:dyDescent="0.15">
      <c r="G68" s="33"/>
      <c r="H68" s="33"/>
      <c r="I68" s="33"/>
      <c r="J68" s="33"/>
      <c r="K68" s="33"/>
      <c r="Q68" s="13"/>
      <c r="R68" s="13"/>
      <c r="S68" s="13"/>
      <c r="T68" s="2"/>
      <c r="U68" s="7"/>
      <c r="V68" s="2"/>
      <c r="W68" s="1"/>
      <c r="X68" s="13"/>
      <c r="Y68" s="13"/>
      <c r="Z68" s="13"/>
      <c r="AA68" s="13"/>
      <c r="AB68" s="13"/>
      <c r="AC68" s="13"/>
    </row>
    <row r="69" spans="2:29" ht="8" customHeight="1" x14ac:dyDescent="0.15">
      <c r="G69" s="33"/>
      <c r="H69" s="33"/>
      <c r="I69" s="33"/>
      <c r="J69" s="33"/>
      <c r="K69" s="33"/>
      <c r="Q69" s="13"/>
      <c r="R69" s="13"/>
      <c r="S69" s="13"/>
      <c r="T69" s="2"/>
      <c r="U69" s="7"/>
      <c r="V69" s="2"/>
      <c r="W69" s="1"/>
      <c r="X69" s="13"/>
      <c r="Y69" s="13"/>
      <c r="Z69" s="13"/>
      <c r="AA69" s="13"/>
      <c r="AB69" s="13"/>
      <c r="AC69" s="13"/>
    </row>
    <row r="70" spans="2:29" x14ac:dyDescent="0.15">
      <c r="G70" s="33"/>
      <c r="H70" s="33"/>
      <c r="I70" s="33"/>
      <c r="J70" s="33"/>
      <c r="K70" s="33"/>
      <c r="Q70" s="13"/>
      <c r="R70" s="13"/>
      <c r="S70" s="13"/>
      <c r="T70" s="2"/>
      <c r="U70" s="7"/>
      <c r="V70" s="2"/>
      <c r="W70" s="1"/>
      <c r="X70" s="13"/>
      <c r="Y70" s="13"/>
      <c r="Z70" s="13"/>
      <c r="AA70" s="13"/>
      <c r="AB70" s="13"/>
      <c r="AC70" s="13"/>
    </row>
    <row r="71" spans="2:29" ht="14" x14ac:dyDescent="0.15"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70"/>
      <c r="M71" s="70"/>
      <c r="N71" s="70"/>
      <c r="O71" s="70"/>
      <c r="P71" s="70"/>
      <c r="Q71" s="70"/>
      <c r="T71" s="2"/>
      <c r="U71" s="7"/>
      <c r="V71" s="2"/>
      <c r="W71" s="1"/>
      <c r="Z71" s="48"/>
    </row>
    <row r="72" spans="2:29" x14ac:dyDescent="0.15">
      <c r="B72" s="33"/>
      <c r="C72" s="33"/>
      <c r="D72" s="33"/>
      <c r="E72" s="33"/>
      <c r="F72" s="33"/>
      <c r="G72" s="33"/>
      <c r="H72" s="33"/>
      <c r="I72" s="33"/>
      <c r="J72" s="33"/>
      <c r="K72" s="33"/>
      <c r="T72" s="2"/>
      <c r="U72" s="7"/>
      <c r="V72" s="1"/>
      <c r="W72" s="1"/>
      <c r="Z72" s="12"/>
    </row>
    <row r="73" spans="2:29" x14ac:dyDescent="0.15">
      <c r="O73" s="13"/>
      <c r="T73" s="2"/>
      <c r="U73" s="7"/>
      <c r="V73" s="2"/>
      <c r="W73" s="1"/>
    </row>
    <row r="74" spans="2:29" x14ac:dyDescent="0.15">
      <c r="T74" s="2"/>
      <c r="U74" s="7"/>
      <c r="W74" s="1"/>
    </row>
    <row r="75" spans="2:29" x14ac:dyDescent="0.15">
      <c r="T75" s="2"/>
      <c r="U75" s="7"/>
      <c r="W75" s="1"/>
    </row>
    <row r="76" spans="2:29" ht="12" customHeight="1" x14ac:dyDescent="0.15">
      <c r="T76" s="2"/>
      <c r="U76" s="7"/>
      <c r="W76" s="1"/>
      <c r="Z76" s="47" t="str">
        <f>CONCATENATE("Of the 45 targets, ",C28," ","were identified with ",C29," ","commission errors. This corresponds to an Accuracy Index of "&amp;TEXT(C31,"0% ")&amp;"which contrasts with the average of 95% for healthy individuals.")</f>
        <v>Of the 45 targets,  were identified with  commission errors. This corresponds to an Accuracy Index of 0% which contrasts with the average of 95% for healthy individuals.</v>
      </c>
    </row>
    <row r="77" spans="2:29" ht="12.75" customHeight="1" x14ac:dyDescent="0.15">
      <c r="L77" s="32"/>
      <c r="M77" s="32"/>
      <c r="N77" s="32"/>
      <c r="T77" s="2"/>
      <c r="U77" s="7"/>
      <c r="W77" s="1"/>
      <c r="Z77" s="47"/>
    </row>
    <row r="78" spans="2:29" ht="10.5" customHeight="1" x14ac:dyDescent="0.15">
      <c r="T78" s="2"/>
      <c r="U78" s="7"/>
      <c r="W78" s="1"/>
      <c r="Z78" s="47"/>
    </row>
    <row r="79" spans="2:29" ht="13" customHeight="1" x14ac:dyDescent="0.15">
      <c r="T79" s="1"/>
      <c r="U79" s="7"/>
      <c r="W79" s="1"/>
      <c r="Z79" s="15" t="e">
        <f>CONCATENATE("The Accuracy Index, which takes into account correct answers and errors, is " &amp;TEXT('Healthy Controls'!#REF!,"0%")&amp;" different from the normative sample.")</f>
        <v>#REF!</v>
      </c>
    </row>
    <row r="80" spans="2:29" ht="13" customHeight="1" x14ac:dyDescent="0.15">
      <c r="T80" s="2"/>
      <c r="U80" s="8"/>
      <c r="W80" s="1"/>
    </row>
    <row r="81" spans="2:23" ht="13" customHeight="1" x14ac:dyDescent="0.15">
      <c r="T81" s="2"/>
      <c r="U81" s="7"/>
    </row>
    <row r="82" spans="2:23" x14ac:dyDescent="0.15">
      <c r="L82" s="33"/>
      <c r="M82" s="33"/>
      <c r="N82" s="33"/>
      <c r="O82" s="33"/>
      <c r="P82" s="33"/>
      <c r="Q82" s="33"/>
      <c r="R82" s="33"/>
      <c r="S82" s="33"/>
      <c r="T82" s="36"/>
      <c r="U82" s="37"/>
      <c r="V82" s="33"/>
      <c r="W82" s="33"/>
    </row>
    <row r="83" spans="2:23" ht="13" customHeight="1" x14ac:dyDescent="0.15">
      <c r="L83" s="50"/>
      <c r="M83" s="50"/>
      <c r="N83" s="50"/>
      <c r="O83" s="50"/>
      <c r="P83" s="50"/>
      <c r="Q83" s="50"/>
      <c r="R83" s="33"/>
      <c r="S83" s="33"/>
      <c r="T83" s="36"/>
      <c r="U83" s="37"/>
      <c r="V83" s="33"/>
      <c r="W83" s="33"/>
    </row>
    <row r="84" spans="2:23" ht="6" customHeight="1" x14ac:dyDescent="0.15">
      <c r="L84" s="50"/>
      <c r="M84" s="50"/>
      <c r="N84" s="50"/>
      <c r="O84" s="50"/>
      <c r="P84" s="50"/>
      <c r="Q84" s="50"/>
      <c r="R84" s="33"/>
      <c r="S84" s="33"/>
      <c r="T84" s="36"/>
      <c r="U84" s="38"/>
      <c r="V84" s="33"/>
      <c r="W84" s="33"/>
    </row>
    <row r="85" spans="2:23" x14ac:dyDescent="0.15">
      <c r="L85" s="33"/>
      <c r="M85" s="33"/>
      <c r="N85" s="33"/>
      <c r="O85" s="33"/>
      <c r="P85" s="33"/>
      <c r="Q85" s="33"/>
      <c r="R85" s="33"/>
      <c r="S85" s="33"/>
      <c r="T85" s="36"/>
      <c r="U85" s="37"/>
      <c r="V85" s="33"/>
      <c r="W85" s="33"/>
    </row>
    <row r="86" spans="2:23" s="14" customFormat="1" x14ac:dyDescent="0.15">
      <c r="B86"/>
      <c r="C86"/>
      <c r="D86"/>
      <c r="E86"/>
      <c r="F86"/>
      <c r="G86"/>
      <c r="H86"/>
      <c r="I86"/>
      <c r="J86"/>
      <c r="K86"/>
      <c r="L86" s="39"/>
      <c r="M86" s="39"/>
      <c r="N86" s="39"/>
      <c r="O86" s="39"/>
      <c r="P86" s="39"/>
      <c r="Q86" s="49"/>
      <c r="R86" s="49"/>
      <c r="S86" s="49"/>
      <c r="T86" s="49"/>
      <c r="U86" s="49"/>
      <c r="V86" s="49"/>
      <c r="W86" s="49"/>
    </row>
    <row r="87" spans="2:23" x14ac:dyDescent="0.15">
      <c r="L87" s="33"/>
      <c r="M87" s="33"/>
      <c r="N87" s="33"/>
      <c r="O87" s="33"/>
      <c r="P87" s="33"/>
      <c r="Q87" s="33"/>
      <c r="R87" s="33"/>
      <c r="S87" s="33"/>
      <c r="T87" s="40"/>
      <c r="U87" s="37"/>
      <c r="V87" s="33"/>
      <c r="W87" s="33"/>
    </row>
    <row r="88" spans="2:23" x14ac:dyDescent="0.15">
      <c r="L88" s="33"/>
      <c r="M88" s="33"/>
      <c r="N88" s="33"/>
      <c r="O88" s="33"/>
      <c r="P88" s="33"/>
      <c r="Q88" s="33"/>
      <c r="R88" s="33"/>
      <c r="S88" s="33"/>
      <c r="T88" s="40"/>
      <c r="U88" s="37"/>
      <c r="V88" s="33"/>
      <c r="W88" s="33"/>
    </row>
    <row r="89" spans="2:23" x14ac:dyDescent="0.15">
      <c r="L89" s="33"/>
      <c r="M89" s="33"/>
      <c r="N89" s="33"/>
      <c r="O89" s="33"/>
      <c r="P89" s="33"/>
      <c r="Q89" s="33"/>
      <c r="R89" s="33"/>
      <c r="S89" s="33"/>
      <c r="T89" s="36"/>
      <c r="U89" s="37"/>
      <c r="V89" s="33"/>
      <c r="W89" s="33"/>
    </row>
    <row r="90" spans="2:23" x14ac:dyDescent="0.15">
      <c r="L90" s="33"/>
      <c r="M90" s="33"/>
      <c r="N90" s="33"/>
      <c r="O90" s="33"/>
      <c r="P90" s="33"/>
      <c r="Q90" s="33"/>
      <c r="R90" s="33"/>
      <c r="S90" s="33"/>
      <c r="T90" s="36"/>
      <c r="U90" s="37"/>
      <c r="V90" s="33"/>
      <c r="W90" s="33"/>
    </row>
    <row r="91" spans="2:23" x14ac:dyDescent="0.15">
      <c r="L91" s="33"/>
      <c r="M91" s="33"/>
      <c r="N91" s="33"/>
      <c r="O91" s="33"/>
      <c r="P91" s="33"/>
      <c r="Q91" s="33"/>
      <c r="R91" s="33"/>
      <c r="S91" s="33"/>
      <c r="T91" s="36"/>
      <c r="U91" s="37"/>
      <c r="V91" s="33"/>
      <c r="W91" s="33"/>
    </row>
    <row r="92" spans="2:23" x14ac:dyDescent="0.15">
      <c r="L92" s="33"/>
      <c r="M92" s="33"/>
      <c r="N92" s="33"/>
      <c r="O92" s="33"/>
      <c r="P92" s="33"/>
      <c r="Q92" s="33"/>
      <c r="R92" s="33"/>
      <c r="S92" s="33"/>
      <c r="T92" s="36"/>
      <c r="U92" s="37"/>
      <c r="V92" s="33"/>
      <c r="W92" s="33"/>
    </row>
    <row r="93" spans="2:23" x14ac:dyDescent="0.15">
      <c r="L93" s="33"/>
      <c r="M93" s="33"/>
      <c r="N93" s="33"/>
      <c r="O93" s="33"/>
      <c r="P93" s="33"/>
      <c r="Q93" s="33"/>
      <c r="R93" s="33"/>
      <c r="S93" s="33"/>
      <c r="T93" s="36"/>
      <c r="U93" s="33"/>
      <c r="V93" s="33"/>
      <c r="W93" s="33"/>
    </row>
    <row r="94" spans="2:23" x14ac:dyDescent="0.15">
      <c r="L94" s="33"/>
      <c r="M94" s="33"/>
      <c r="N94" s="33"/>
      <c r="O94" s="33"/>
      <c r="P94" s="33"/>
      <c r="Q94" s="33"/>
      <c r="R94" s="33"/>
      <c r="S94" s="33"/>
      <c r="T94" s="36"/>
      <c r="U94" s="33"/>
      <c r="V94" s="33"/>
      <c r="W94" s="33"/>
    </row>
    <row r="95" spans="2:23" x14ac:dyDescent="0.15">
      <c r="T95" s="2"/>
    </row>
    <row r="96" spans="2:23" x14ac:dyDescent="0.15">
      <c r="T96" s="2"/>
    </row>
  </sheetData>
  <mergeCells count="39">
    <mergeCell ref="I4:J4"/>
    <mergeCell ref="I5:J5"/>
    <mergeCell ref="H27:J27"/>
    <mergeCell ref="B27:F27"/>
    <mergeCell ref="C7:J7"/>
    <mergeCell ref="H14:J14"/>
    <mergeCell ref="H15:J15"/>
    <mergeCell ref="E11:F11"/>
    <mergeCell ref="G5:H5"/>
    <mergeCell ref="C8:J8"/>
    <mergeCell ref="B39:F39"/>
    <mergeCell ref="B18:F18"/>
    <mergeCell ref="H24:J24"/>
    <mergeCell ref="AD49:AH49"/>
    <mergeCell ref="U51:Z51"/>
    <mergeCell ref="N53:P53"/>
    <mergeCell ref="C41:D41"/>
    <mergeCell ref="M41:O41"/>
    <mergeCell ref="N45:P45"/>
    <mergeCell ref="C46:D46"/>
    <mergeCell ref="O46:P46"/>
    <mergeCell ref="C47:E47"/>
    <mergeCell ref="C48:D48"/>
    <mergeCell ref="B2:J2"/>
    <mergeCell ref="H21:I21"/>
    <mergeCell ref="B32:G32"/>
    <mergeCell ref="H22:I22"/>
    <mergeCell ref="H23:I23"/>
    <mergeCell ref="H25:J25"/>
    <mergeCell ref="B4:C4"/>
    <mergeCell ref="H18:J18"/>
    <mergeCell ref="H20:I20"/>
    <mergeCell ref="B5:C5"/>
    <mergeCell ref="E12:F12"/>
    <mergeCell ref="E13:F13"/>
    <mergeCell ref="E14:F14"/>
    <mergeCell ref="E15:F15"/>
    <mergeCell ref="C24:F24"/>
    <mergeCell ref="G4:H4"/>
  </mergeCells>
  <phoneticPr fontId="1" type="noConversion"/>
  <conditionalFormatting sqref="C46:D46">
    <cfRule type="cellIs" dxfId="4" priority="2" operator="lessThan">
      <formula>-1.499</formula>
    </cfRule>
  </conditionalFormatting>
  <conditionalFormatting sqref="D21:D23">
    <cfRule type="cellIs" dxfId="3" priority="1" operator="lessThan">
      <formula>-1.499</formula>
    </cfRule>
  </conditionalFormatting>
  <conditionalFormatting sqref="E12:E15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{08F2E992-2E8D-4B17-AF1E-E84F3618B0B8}</x14:id>
        </ext>
      </extLst>
    </cfRule>
  </conditionalFormatting>
  <conditionalFormatting sqref="J23">
    <cfRule type="cellIs" dxfId="2" priority="3" operator="greaterThan">
      <formula>0.1</formula>
    </cfRule>
  </conditionalFormatting>
  <dataValidations disablePrompts="1" count="1">
    <dataValidation type="list" allowBlank="1" showInputMessage="1" showErrorMessage="1" sqref="J20" xr:uid="{802BC4A9-B948-4A45-BA1A-EE34B37370DE}">
      <formula1>"No response or Unable to answer, Easy, Little difficult, Moderately difficult, Extremely difficult"</formula1>
    </dataValidation>
  </dataValidations>
  <printOptions horizontalCentered="1" verticalCentered="1"/>
  <pageMargins left="0.25" right="0.25" top="0.25" bottom="0.5" header="0.5" footer="0.5"/>
  <pageSetup orientation="portrait" blackAndWhite="1" horizontalDpi="4294967292" verticalDpi="4294967292" r:id="rId1"/>
  <ignoredErrors>
    <ignoredError sqref="C43 D43:D45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8F2E992-2E8D-4B17-AF1E-E84F3618B0B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E12:E15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E8A5A-A328-754A-85AF-E21F8A499F56}">
  <sheetPr>
    <tabColor theme="4" tint="-0.249977111117893"/>
  </sheetPr>
  <dimension ref="B1:F37"/>
  <sheetViews>
    <sheetView showGridLines="0" workbookViewId="0">
      <selection activeCell="I27" sqref="I27"/>
    </sheetView>
  </sheetViews>
  <sheetFormatPr baseColWidth="10" defaultColWidth="11" defaultRowHeight="12" x14ac:dyDescent="0.15"/>
  <cols>
    <col min="1" max="1" width="3.3984375" customWidth="1"/>
    <col min="2" max="2" width="17.796875" customWidth="1"/>
    <col min="5" max="5" width="12" customWidth="1"/>
    <col min="6" max="6" width="13.3984375" customWidth="1"/>
  </cols>
  <sheetData>
    <row r="1" spans="2:6" ht="7" customHeight="1" x14ac:dyDescent="0.15"/>
    <row r="2" spans="2:6" ht="20" customHeight="1" x14ac:dyDescent="0.15">
      <c r="B2" s="426" t="s">
        <v>74</v>
      </c>
      <c r="C2" s="426"/>
      <c r="D2" s="426" t="s">
        <v>57</v>
      </c>
      <c r="E2" s="426"/>
      <c r="F2" s="426"/>
    </row>
    <row r="3" spans="2:6" ht="9.5" customHeight="1" x14ac:dyDescent="0.15">
      <c r="B3" s="100"/>
      <c r="C3" s="101"/>
      <c r="D3" s="102"/>
      <c r="E3" s="100"/>
      <c r="F3" s="100"/>
    </row>
    <row r="4" spans="2:6" ht="17" customHeight="1" x14ac:dyDescent="0.15">
      <c r="B4" s="170" t="s">
        <v>1</v>
      </c>
      <c r="C4" s="503" t="s">
        <v>30</v>
      </c>
      <c r="D4" s="504"/>
      <c r="E4" s="170" t="s">
        <v>31</v>
      </c>
      <c r="F4" s="207"/>
    </row>
    <row r="5" spans="2:6" x14ac:dyDescent="0.15">
      <c r="B5" s="103"/>
      <c r="D5" s="103"/>
      <c r="E5" s="103"/>
      <c r="F5" s="103"/>
    </row>
    <row r="6" spans="2:6" x14ac:dyDescent="0.15">
      <c r="B6" s="53" t="s">
        <v>32</v>
      </c>
      <c r="C6" s="53" t="s">
        <v>2</v>
      </c>
      <c r="D6" s="53" t="s">
        <v>4</v>
      </c>
      <c r="E6" s="53" t="s">
        <v>5</v>
      </c>
      <c r="F6" s="53" t="s">
        <v>6</v>
      </c>
    </row>
    <row r="7" spans="2:6" ht="14" customHeight="1" x14ac:dyDescent="0.15">
      <c r="B7" s="398">
        <v>1</v>
      </c>
      <c r="C7" s="210" t="s">
        <v>33</v>
      </c>
      <c r="D7" s="210">
        <v>45</v>
      </c>
      <c r="E7" s="210">
        <v>1</v>
      </c>
      <c r="F7" s="211">
        <f>IF(C7="","",D7/(45+E7))</f>
        <v>0.97826086956521741</v>
      </c>
    </row>
    <row r="8" spans="2:6" ht="14" customHeight="1" x14ac:dyDescent="0.15">
      <c r="B8" s="398">
        <v>2</v>
      </c>
      <c r="C8" s="210" t="s">
        <v>34</v>
      </c>
      <c r="D8" s="210">
        <v>42</v>
      </c>
      <c r="E8" s="210">
        <v>0</v>
      </c>
      <c r="F8" s="211">
        <f>IF(C8="","",D8/(45+E8))</f>
        <v>0.93333333333333335</v>
      </c>
    </row>
    <row r="9" spans="2:6" ht="14" customHeight="1" x14ac:dyDescent="0.15">
      <c r="B9" s="398">
        <v>3</v>
      </c>
      <c r="C9" s="210" t="s">
        <v>35</v>
      </c>
      <c r="D9" s="210">
        <v>39</v>
      </c>
      <c r="E9" s="210">
        <v>0</v>
      </c>
      <c r="F9" s="211">
        <f>IF(C9="","",D9/(45+E9))</f>
        <v>0.8666666666666667</v>
      </c>
    </row>
    <row r="10" spans="2:6" ht="14" customHeight="1" x14ac:dyDescent="0.15">
      <c r="B10" s="398">
        <v>4</v>
      </c>
      <c r="C10" s="210" t="s">
        <v>67</v>
      </c>
      <c r="D10" s="210">
        <v>30</v>
      </c>
      <c r="E10" s="210">
        <v>2</v>
      </c>
      <c r="F10" s="211">
        <f>IF(C10="","",D10/(45+E10))</f>
        <v>0.63829787234042556</v>
      </c>
    </row>
    <row r="11" spans="2:6" ht="14" customHeight="1" x14ac:dyDescent="0.15">
      <c r="B11" s="398">
        <v>5</v>
      </c>
      <c r="C11" s="210" t="s">
        <v>70</v>
      </c>
      <c r="D11" s="210">
        <v>12</v>
      </c>
      <c r="E11" s="210">
        <v>5</v>
      </c>
      <c r="F11" s="211">
        <f>IF(C11="","",D11/(45+E11))</f>
        <v>0.24</v>
      </c>
    </row>
    <row r="12" spans="2:6" x14ac:dyDescent="0.15">
      <c r="B12" s="103"/>
      <c r="D12" s="103"/>
      <c r="E12" s="103"/>
      <c r="F12" s="103"/>
    </row>
    <row r="13" spans="2:6" ht="15.5" customHeight="1" x14ac:dyDescent="0.15">
      <c r="B13" s="505" t="s">
        <v>36</v>
      </c>
      <c r="C13" s="505"/>
      <c r="D13" s="505"/>
      <c r="E13" s="505"/>
      <c r="F13" s="505"/>
    </row>
    <row r="14" spans="2:6" ht="16" customHeight="1" x14ac:dyDescent="0.15">
      <c r="B14" s="118" t="s">
        <v>73</v>
      </c>
      <c r="C14" s="69">
        <f>COUNTA(C7:C11)</f>
        <v>5</v>
      </c>
      <c r="D14" s="69"/>
      <c r="E14" s="208"/>
      <c r="F14" s="208"/>
    </row>
    <row r="15" spans="2:6" ht="16" customHeight="1" x14ac:dyDescent="0.15">
      <c r="B15" s="118" t="s">
        <v>37</v>
      </c>
      <c r="C15" s="284">
        <f>AVERAGE(F7:F11)</f>
        <v>0.73131174838112867</v>
      </c>
      <c r="D15" s="69"/>
      <c r="E15" s="208"/>
      <c r="F15" s="208"/>
    </row>
    <row r="16" spans="2:6" ht="16" customHeight="1" x14ac:dyDescent="0.15">
      <c r="B16" s="118" t="s">
        <v>39</v>
      </c>
      <c r="C16" s="209">
        <f>STDEV(F7:F11)</f>
        <v>0.30420238262451021</v>
      </c>
      <c r="D16" s="506" t="s">
        <v>72</v>
      </c>
      <c r="E16" s="506"/>
      <c r="F16" s="506"/>
    </row>
    <row r="17" spans="2:6" ht="16" customHeight="1" x14ac:dyDescent="0.15">
      <c r="B17" s="118" t="s">
        <v>38</v>
      </c>
      <c r="C17" s="284">
        <f>MAX(F7:F11)-MIN(F7:F11)</f>
        <v>0.73826086956521741</v>
      </c>
      <c r="D17" s="396">
        <f>MIN(F7:F11)</f>
        <v>0.24</v>
      </c>
      <c r="E17" s="69" t="s">
        <v>62</v>
      </c>
      <c r="F17" s="397">
        <f>MAX(F7:F11)</f>
        <v>0.97826086956521741</v>
      </c>
    </row>
    <row r="19" spans="2:6" x14ac:dyDescent="0.15">
      <c r="B19" s="103"/>
      <c r="C19" s="104"/>
      <c r="D19" s="103"/>
      <c r="E19" s="103"/>
      <c r="F19" s="103"/>
    </row>
    <row r="20" spans="2:6" x14ac:dyDescent="0.15">
      <c r="B20" s="103"/>
      <c r="D20" s="103"/>
      <c r="E20" s="103"/>
      <c r="F20" s="103"/>
    </row>
    <row r="21" spans="2:6" x14ac:dyDescent="0.15">
      <c r="B21" s="103"/>
      <c r="D21" s="103"/>
      <c r="E21" s="103"/>
      <c r="F21" s="103"/>
    </row>
    <row r="22" spans="2:6" x14ac:dyDescent="0.15">
      <c r="B22" s="103"/>
      <c r="D22" s="103"/>
      <c r="E22" s="103"/>
      <c r="F22" s="103"/>
    </row>
    <row r="23" spans="2:6" x14ac:dyDescent="0.15">
      <c r="B23" s="103"/>
      <c r="D23" s="103"/>
      <c r="E23" s="103"/>
      <c r="F23" s="103"/>
    </row>
    <row r="24" spans="2:6" x14ac:dyDescent="0.15">
      <c r="B24" s="103"/>
      <c r="D24" s="103"/>
      <c r="E24" s="103"/>
      <c r="F24" s="103"/>
    </row>
    <row r="25" spans="2:6" x14ac:dyDescent="0.15">
      <c r="B25" s="103"/>
      <c r="D25" s="103"/>
      <c r="E25" s="103"/>
      <c r="F25" s="103"/>
    </row>
    <row r="26" spans="2:6" x14ac:dyDescent="0.15">
      <c r="B26" s="103"/>
      <c r="D26" s="103"/>
      <c r="E26" s="103"/>
      <c r="F26" s="103"/>
    </row>
    <row r="27" spans="2:6" x14ac:dyDescent="0.15">
      <c r="B27" s="103"/>
      <c r="D27" s="103"/>
      <c r="E27" s="103"/>
      <c r="F27" s="103"/>
    </row>
    <row r="28" spans="2:6" x14ac:dyDescent="0.15">
      <c r="B28" s="103"/>
      <c r="D28" s="103"/>
      <c r="E28" s="103"/>
      <c r="F28" s="103"/>
    </row>
    <row r="29" spans="2:6" x14ac:dyDescent="0.15">
      <c r="B29" s="103"/>
      <c r="D29" s="103"/>
      <c r="E29" s="103"/>
      <c r="F29" s="103"/>
    </row>
    <row r="30" spans="2:6" x14ac:dyDescent="0.15">
      <c r="B30" s="103"/>
      <c r="D30" s="103"/>
      <c r="E30" s="103"/>
      <c r="F30" s="103"/>
    </row>
    <row r="31" spans="2:6" x14ac:dyDescent="0.15">
      <c r="B31" s="103"/>
      <c r="D31" s="103"/>
      <c r="E31" s="103"/>
      <c r="F31" s="103"/>
    </row>
    <row r="32" spans="2:6" x14ac:dyDescent="0.15">
      <c r="B32" s="103"/>
      <c r="D32" s="103"/>
      <c r="E32" s="103"/>
      <c r="F32" s="103"/>
    </row>
    <row r="33" spans="2:6" x14ac:dyDescent="0.15">
      <c r="B33" s="103"/>
      <c r="D33" s="103"/>
      <c r="E33" s="103"/>
      <c r="F33" s="103"/>
    </row>
    <row r="34" spans="2:6" x14ac:dyDescent="0.15">
      <c r="B34" s="103"/>
      <c r="D34" s="103"/>
      <c r="E34" s="103"/>
      <c r="F34" s="103"/>
    </row>
    <row r="35" spans="2:6" x14ac:dyDescent="0.15">
      <c r="B35" s="103"/>
      <c r="D35" s="103"/>
      <c r="E35" s="103"/>
      <c r="F35" s="103"/>
    </row>
    <row r="36" spans="2:6" x14ac:dyDescent="0.15">
      <c r="B36" s="103"/>
      <c r="D36" s="103"/>
      <c r="E36" s="103"/>
      <c r="F36" s="103"/>
    </row>
    <row r="37" spans="2:6" x14ac:dyDescent="0.15">
      <c r="B37" s="103"/>
      <c r="D37" s="103"/>
      <c r="E37" s="103"/>
      <c r="F37" s="103"/>
    </row>
  </sheetData>
  <mergeCells count="4">
    <mergeCell ref="C4:D4"/>
    <mergeCell ref="B2:F2"/>
    <mergeCell ref="B13:F13"/>
    <mergeCell ref="D16:F16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FE605-991C-FA42-95E4-4DB692E250B2}">
  <sheetPr>
    <tabColor theme="4" tint="0.59999389629810485"/>
  </sheetPr>
  <dimension ref="B2:G13"/>
  <sheetViews>
    <sheetView showGridLines="0" zoomScaleNormal="100" workbookViewId="0">
      <selection activeCell="G9" sqref="G9"/>
    </sheetView>
  </sheetViews>
  <sheetFormatPr baseColWidth="10" defaultColWidth="11" defaultRowHeight="12" x14ac:dyDescent="0.15"/>
  <cols>
    <col min="1" max="1" width="2.19921875" customWidth="1"/>
    <col min="2" max="2" width="13.796875" style="18" customWidth="1"/>
    <col min="3" max="3" width="12.19921875" customWidth="1"/>
    <col min="4" max="4" width="8.796875" customWidth="1"/>
    <col min="5" max="5" width="9.59765625" customWidth="1"/>
    <col min="6" max="6" width="12.3984375" customWidth="1"/>
  </cols>
  <sheetData>
    <row r="2" spans="2:7" ht="22" customHeight="1" x14ac:dyDescent="0.15">
      <c r="B2" s="426" t="s">
        <v>77</v>
      </c>
      <c r="C2" s="426"/>
      <c r="D2" s="426"/>
      <c r="E2" s="426"/>
      <c r="F2" s="426"/>
      <c r="G2" s="13"/>
    </row>
    <row r="3" spans="2:7" ht="9" customHeight="1" x14ac:dyDescent="0.15">
      <c r="B3" s="180"/>
      <c r="C3" s="180"/>
      <c r="D3" s="180"/>
      <c r="E3" s="180"/>
      <c r="F3" s="180"/>
      <c r="G3" s="13"/>
    </row>
    <row r="4" spans="2:7" ht="18" customHeight="1" x14ac:dyDescent="0.15">
      <c r="B4" s="88" t="s">
        <v>1</v>
      </c>
      <c r="C4" s="508" t="str">
        <f>Scoring!B4</f>
        <v>Sample Data</v>
      </c>
      <c r="D4" s="509"/>
      <c r="E4" s="87" t="s">
        <v>2</v>
      </c>
      <c r="F4" s="389" t="str">
        <f>Scoring!E4</f>
        <v>1.10.26</v>
      </c>
    </row>
    <row r="5" spans="2:7" ht="12" customHeight="1" x14ac:dyDescent="0.15"/>
    <row r="6" spans="2:7" ht="18" customHeight="1" x14ac:dyDescent="0.15">
      <c r="C6" s="507" t="s">
        <v>53</v>
      </c>
      <c r="D6" s="507"/>
      <c r="E6" s="163" t="s">
        <v>44</v>
      </c>
      <c r="F6" s="163" t="s">
        <v>44</v>
      </c>
      <c r="G6" s="13"/>
    </row>
    <row r="7" spans="2:7" ht="18" customHeight="1" x14ac:dyDescent="0.15">
      <c r="C7" s="216" t="s">
        <v>50</v>
      </c>
      <c r="D7" s="216" t="s">
        <v>54</v>
      </c>
      <c r="E7" s="164" t="s">
        <v>58</v>
      </c>
      <c r="F7" s="164" t="s">
        <v>21</v>
      </c>
      <c r="G7" s="13"/>
    </row>
    <row r="8" spans="2:7" ht="18" customHeight="1" x14ac:dyDescent="0.15">
      <c r="B8" s="411" t="s">
        <v>4</v>
      </c>
      <c r="C8" s="213">
        <v>43.32</v>
      </c>
      <c r="D8" s="213">
        <v>2.19</v>
      </c>
      <c r="E8" s="87">
        <f>Scoring!F12</f>
        <v>29</v>
      </c>
      <c r="F8" s="182">
        <f>Scoring!F12-'Healthy Controls'!C8</f>
        <v>-14.32</v>
      </c>
      <c r="G8" s="13"/>
    </row>
    <row r="9" spans="2:7" ht="18" customHeight="1" x14ac:dyDescent="0.15">
      <c r="B9" s="411" t="s">
        <v>59</v>
      </c>
      <c r="C9" s="214">
        <v>0.45</v>
      </c>
      <c r="D9" s="214">
        <v>0.65</v>
      </c>
      <c r="E9" s="87">
        <f>Scoring!G12</f>
        <v>3</v>
      </c>
      <c r="F9" s="183">
        <f>Scoring!G12-'Healthy Controls'!C9</f>
        <v>2.5499999999999998</v>
      </c>
      <c r="G9" s="23" t="s">
        <v>75</v>
      </c>
    </row>
    <row r="10" spans="2:7" ht="18" customHeight="1" x14ac:dyDescent="0.15">
      <c r="B10" s="411" t="s">
        <v>55</v>
      </c>
      <c r="C10" s="215">
        <v>0.96199999999999997</v>
      </c>
      <c r="D10" s="214"/>
      <c r="E10" s="181">
        <f>Scoring!F13</f>
        <v>0.64444444444444449</v>
      </c>
      <c r="F10" s="184">
        <f>Scoring!F13-'Healthy Controls'!C10</f>
        <v>-0.31755555555555548</v>
      </c>
      <c r="G10" s="13"/>
    </row>
    <row r="11" spans="2:7" ht="18" customHeight="1" x14ac:dyDescent="0.15">
      <c r="B11" s="212" t="s">
        <v>6</v>
      </c>
      <c r="C11" s="412">
        <v>0.9516</v>
      </c>
      <c r="D11" s="405">
        <v>5.65</v>
      </c>
      <c r="E11" s="181">
        <f>Scoring!C20</f>
        <v>0.60416666666666663</v>
      </c>
      <c r="F11" s="177">
        <f>Scoring!C20-'Healthy Controls'!C11</f>
        <v>-0.34743333333333337</v>
      </c>
      <c r="G11" s="13"/>
    </row>
    <row r="13" spans="2:7" x14ac:dyDescent="0.15">
      <c r="C13" s="85"/>
    </row>
  </sheetData>
  <mergeCells count="3">
    <mergeCell ref="C6:D6"/>
    <mergeCell ref="B2:F2"/>
    <mergeCell ref="C4:D4"/>
  </mergeCells>
  <conditionalFormatting sqref="F8">
    <cfRule type="expression" dxfId="1" priority="3">
      <formula>"if(k4&lt;43)"</formula>
    </cfRule>
  </conditionalFormatting>
  <conditionalFormatting sqref="F8:F11">
    <cfRule type="cellIs" dxfId="0" priority="1" operator="lessThan">
      <formula>0</formula>
    </cfRule>
  </conditionalFormatting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2A575-7BD8-3941-B1B2-46C703EFED5D}">
  <sheetPr>
    <tabColor theme="9" tint="0.39997558519241921"/>
  </sheetPr>
  <dimension ref="B1:Q98"/>
  <sheetViews>
    <sheetView showGridLines="0" workbookViewId="0">
      <selection activeCell="M3" sqref="M3"/>
    </sheetView>
  </sheetViews>
  <sheetFormatPr baseColWidth="10" defaultColWidth="11" defaultRowHeight="12" x14ac:dyDescent="0.15"/>
  <cols>
    <col min="1" max="1" width="3.3984375" style="18" customWidth="1"/>
    <col min="2" max="2" width="11.796875" style="18" customWidth="1"/>
    <col min="3" max="3" width="15.796875" style="18" customWidth="1"/>
    <col min="4" max="4" width="9.796875" style="18" customWidth="1"/>
    <col min="5" max="5" width="11" style="18"/>
    <col min="6" max="6" width="12.3984375" style="18" customWidth="1"/>
    <col min="7" max="7" width="11" style="18"/>
    <col min="8" max="8" width="5.19921875" style="18" customWidth="1"/>
    <col min="9" max="10" width="11" style="18"/>
    <col min="11" max="11" width="11" style="86"/>
    <col min="12" max="12" width="5" style="18" customWidth="1"/>
    <col min="13" max="13" width="3.796875" style="18" customWidth="1"/>
    <col min="14" max="16" width="11" style="18"/>
    <col min="17" max="17" width="4.19921875" style="18" customWidth="1"/>
    <col min="18" max="16384" width="11" style="18"/>
  </cols>
  <sheetData>
    <row r="1" spans="2:17" ht="7" customHeight="1" x14ac:dyDescent="0.15"/>
    <row r="2" spans="2:17" s="88" customFormat="1" ht="30" customHeight="1" x14ac:dyDescent="0.15">
      <c r="B2" s="426" t="s">
        <v>78</v>
      </c>
      <c r="C2" s="426"/>
      <c r="D2" s="426"/>
      <c r="E2" s="426"/>
      <c r="F2" s="426"/>
      <c r="G2" s="426"/>
      <c r="H2" s="426"/>
      <c r="I2" s="426"/>
      <c r="J2" s="426"/>
      <c r="K2" s="426"/>
      <c r="L2" s="89"/>
      <c r="N2" s="87"/>
    </row>
    <row r="3" spans="2:17" s="89" customFormat="1" ht="15.5" customHeight="1" x14ac:dyDescent="0.15">
      <c r="B3" s="510" t="s">
        <v>40</v>
      </c>
      <c r="C3" s="510"/>
      <c r="D3" s="510"/>
      <c r="E3" s="510"/>
      <c r="F3" s="510"/>
      <c r="G3" s="510"/>
      <c r="H3" s="510"/>
      <c r="I3" s="510"/>
      <c r="J3" s="510"/>
      <c r="K3" s="510"/>
      <c r="N3" s="94"/>
    </row>
    <row r="4" spans="2:17" s="88" customFormat="1" ht="31.25" customHeight="1" x14ac:dyDescent="0.15">
      <c r="B4" s="512" t="s">
        <v>81</v>
      </c>
      <c r="C4" s="513"/>
      <c r="D4" s="513"/>
      <c r="E4" s="513"/>
      <c r="F4" s="513"/>
      <c r="G4" s="513"/>
      <c r="H4" s="513"/>
      <c r="I4" s="513"/>
      <c r="J4" s="513"/>
      <c r="K4" s="514"/>
      <c r="L4" s="95"/>
      <c r="N4" s="87"/>
    </row>
    <row r="5" spans="2:17" s="88" customFormat="1" ht="10.75" customHeight="1" x14ac:dyDescent="0.15">
      <c r="B5" s="16"/>
      <c r="D5" s="87"/>
      <c r="E5" s="87"/>
      <c r="F5" s="87"/>
      <c r="L5" s="89"/>
      <c r="N5" s="87"/>
    </row>
    <row r="6" spans="2:17" s="88" customFormat="1" ht="15" customHeight="1" x14ac:dyDescent="0.15">
      <c r="B6" s="287" t="s">
        <v>60</v>
      </c>
      <c r="C6" s="527" t="s">
        <v>90</v>
      </c>
      <c r="D6" s="528"/>
      <c r="E6" s="529"/>
      <c r="F6" s="165" t="s">
        <v>41</v>
      </c>
      <c r="G6" s="521" t="s">
        <v>42</v>
      </c>
      <c r="H6" s="522"/>
      <c r="I6" s="522"/>
      <c r="J6" s="522"/>
      <c r="K6" s="523"/>
      <c r="L6" s="96"/>
      <c r="M6" s="511" t="s">
        <v>108</v>
      </c>
      <c r="N6" s="511"/>
      <c r="O6" s="511"/>
      <c r="P6" s="511"/>
      <c r="Q6" s="511"/>
    </row>
    <row r="7" spans="2:17" ht="18" customHeight="1" x14ac:dyDescent="0.15">
      <c r="C7" s="91"/>
      <c r="D7" s="85"/>
      <c r="E7" s="97"/>
      <c r="F7" s="98"/>
      <c r="I7" s="524" t="s">
        <v>43</v>
      </c>
      <c r="J7" s="524"/>
      <c r="K7" s="524"/>
      <c r="L7" s="172"/>
      <c r="M7" s="217"/>
      <c r="N7" s="218"/>
      <c r="O7" s="219"/>
      <c r="P7" s="219"/>
      <c r="Q7" s="220"/>
    </row>
    <row r="8" spans="2:17" ht="14" customHeight="1" x14ac:dyDescent="0.15">
      <c r="B8" s="87" t="s">
        <v>76</v>
      </c>
      <c r="C8" s="87" t="s">
        <v>45</v>
      </c>
      <c r="D8" s="87" t="s">
        <v>71</v>
      </c>
      <c r="E8" s="87" t="s">
        <v>4</v>
      </c>
      <c r="F8" s="277" t="s">
        <v>5</v>
      </c>
      <c r="G8" s="87" t="s">
        <v>46</v>
      </c>
      <c r="I8" s="170" t="s">
        <v>4</v>
      </c>
      <c r="J8" s="170" t="s">
        <v>5</v>
      </c>
      <c r="K8" s="170" t="s">
        <v>46</v>
      </c>
      <c r="L8" s="94"/>
      <c r="M8" s="221"/>
      <c r="N8" s="273" t="s">
        <v>47</v>
      </c>
      <c r="O8" s="525" t="str">
        <f>C6</f>
        <v>My group</v>
      </c>
      <c r="P8" s="526"/>
      <c r="Q8" s="220"/>
    </row>
    <row r="9" spans="2:17" ht="14" customHeight="1" x14ac:dyDescent="0.15">
      <c r="B9" s="165">
        <v>1</v>
      </c>
      <c r="C9" s="168" t="s">
        <v>48</v>
      </c>
      <c r="D9" s="339">
        <v>1.8</v>
      </c>
      <c r="E9" s="390">
        <v>15</v>
      </c>
      <c r="F9" s="278">
        <v>0</v>
      </c>
      <c r="G9" s="335">
        <f>IF(E9="","",E9/(15+F9))</f>
        <v>1</v>
      </c>
      <c r="H9" s="86"/>
      <c r="I9" s="231">
        <f>IF(E9="","",SUM(E9:E11))</f>
        <v>40</v>
      </c>
      <c r="J9" s="232">
        <f>IF(E9="","",SUM(F9:F11))</f>
        <v>2</v>
      </c>
      <c r="K9" s="233">
        <f>IF(E9="","",I9/(45+J9))</f>
        <v>0.85106382978723405</v>
      </c>
      <c r="L9" s="99"/>
      <c r="M9" s="221"/>
      <c r="N9" s="226"/>
      <c r="O9" s="226"/>
      <c r="P9" s="226"/>
      <c r="Q9" s="220"/>
    </row>
    <row r="10" spans="2:17" ht="14" customHeight="1" x14ac:dyDescent="0.15">
      <c r="B10" s="165"/>
      <c r="C10" s="165"/>
      <c r="D10" s="339">
        <v>1.4</v>
      </c>
      <c r="E10" s="336">
        <v>13</v>
      </c>
      <c r="F10" s="279">
        <v>1</v>
      </c>
      <c r="G10" s="335">
        <f t="shared" ref="G10:G73" si="0">IF(E10="","",E10/(15+F10))</f>
        <v>0.8125</v>
      </c>
      <c r="I10" s="96"/>
      <c r="J10" s="96"/>
      <c r="K10" s="185"/>
      <c r="L10" s="96"/>
      <c r="M10" s="221"/>
      <c r="N10" s="391" t="s">
        <v>49</v>
      </c>
      <c r="O10" s="392" t="s">
        <v>50</v>
      </c>
      <c r="P10" s="392" t="s">
        <v>51</v>
      </c>
      <c r="Q10" s="220"/>
    </row>
    <row r="11" spans="2:17" ht="14" customHeight="1" thickBot="1" x14ac:dyDescent="0.2">
      <c r="B11" s="165"/>
      <c r="C11" s="165"/>
      <c r="D11" s="343">
        <v>1</v>
      </c>
      <c r="E11" s="344">
        <v>12</v>
      </c>
      <c r="F11" s="345">
        <v>1</v>
      </c>
      <c r="G11" s="346">
        <f t="shared" si="0"/>
        <v>0.75</v>
      </c>
      <c r="I11" s="96"/>
      <c r="J11" s="96"/>
      <c r="K11" s="185"/>
      <c r="L11" s="96"/>
      <c r="M11" s="221"/>
      <c r="N11" s="273" t="s">
        <v>4</v>
      </c>
      <c r="O11" s="274">
        <f>AVERAGE(I9:I96)</f>
        <v>37.6</v>
      </c>
      <c r="P11" s="271">
        <f>(_xlfn.STDEV.P(E9:E98))</f>
        <v>2.0612833111653743</v>
      </c>
      <c r="Q11" s="220"/>
    </row>
    <row r="12" spans="2:17" ht="14" customHeight="1" x14ac:dyDescent="0.15">
      <c r="B12" s="165">
        <v>2</v>
      </c>
      <c r="C12" s="169"/>
      <c r="D12" s="341">
        <v>1.8</v>
      </c>
      <c r="E12" s="338">
        <v>15</v>
      </c>
      <c r="F12" s="281">
        <v>0</v>
      </c>
      <c r="G12" s="342">
        <f t="shared" si="0"/>
        <v>1</v>
      </c>
      <c r="H12" s="87"/>
      <c r="I12" s="232">
        <f>IF(E12="","",SUM(E12:E14))</f>
        <v>44</v>
      </c>
      <c r="J12" s="232">
        <f>IF(E12="","",SUM(F12:F14))</f>
        <v>0</v>
      </c>
      <c r="K12" s="233">
        <f>IF(E12="","",I12/(45+J12))</f>
        <v>0.97777777777777775</v>
      </c>
      <c r="L12" s="99"/>
      <c r="M12" s="221"/>
      <c r="N12" s="273" t="s">
        <v>52</v>
      </c>
      <c r="O12" s="275">
        <f>AVERAGE(J9:J96)</f>
        <v>2</v>
      </c>
      <c r="P12" s="229">
        <f>_xlfn.STDEV.P(F9:F98)</f>
        <v>0.69920589878010098</v>
      </c>
      <c r="Q12" s="220"/>
    </row>
    <row r="13" spans="2:17" ht="14" customHeight="1" x14ac:dyDescent="0.15">
      <c r="B13" s="165"/>
      <c r="C13" s="165"/>
      <c r="D13" s="339">
        <v>1.4</v>
      </c>
      <c r="E13" s="336">
        <v>15</v>
      </c>
      <c r="F13" s="279">
        <v>0</v>
      </c>
      <c r="G13" s="335">
        <f t="shared" si="0"/>
        <v>1</v>
      </c>
      <c r="I13" s="179"/>
      <c r="J13" s="96"/>
      <c r="K13" s="185"/>
      <c r="L13" s="96"/>
      <c r="M13" s="221"/>
      <c r="N13" s="273" t="s">
        <v>46</v>
      </c>
      <c r="O13" s="276">
        <f>AVERAGE(K9:K96)</f>
        <v>0.80176122931442073</v>
      </c>
      <c r="P13" s="230">
        <f>STDEV(K9:K96)</f>
        <v>0.12798255012051366</v>
      </c>
      <c r="Q13" s="220"/>
    </row>
    <row r="14" spans="2:17" ht="14" customHeight="1" thickBot="1" x14ac:dyDescent="0.2">
      <c r="B14" s="165"/>
      <c r="C14" s="165"/>
      <c r="D14" s="343">
        <v>1</v>
      </c>
      <c r="E14" s="344">
        <v>14</v>
      </c>
      <c r="F14" s="345">
        <v>0</v>
      </c>
      <c r="G14" s="346">
        <f t="shared" si="0"/>
        <v>0.93333333333333335</v>
      </c>
      <c r="I14" s="96"/>
      <c r="J14" s="96"/>
      <c r="K14" s="185"/>
      <c r="L14" s="96"/>
      <c r="M14" s="221"/>
      <c r="N14" s="227"/>
      <c r="O14" s="226"/>
      <c r="P14" s="228"/>
      <c r="Q14" s="220"/>
    </row>
    <row r="15" spans="2:17" ht="14" customHeight="1" x14ac:dyDescent="0.15">
      <c r="B15" s="165">
        <v>3</v>
      </c>
      <c r="C15" s="169"/>
      <c r="D15" s="341">
        <v>1.8</v>
      </c>
      <c r="E15" s="338">
        <v>13</v>
      </c>
      <c r="F15" s="281">
        <v>0</v>
      </c>
      <c r="G15" s="342">
        <f t="shared" si="0"/>
        <v>0.8666666666666667</v>
      </c>
      <c r="I15" s="232">
        <f>IF(E15="","",SUM(E15:E17))</f>
        <v>30</v>
      </c>
      <c r="J15" s="232">
        <f>IF(E15="","",SUM(F15:F17))</f>
        <v>2</v>
      </c>
      <c r="K15" s="233">
        <f>IF(E15="","",I15/(45+J15))</f>
        <v>0.63829787234042556</v>
      </c>
      <c r="L15" s="99"/>
      <c r="M15" s="221"/>
      <c r="N15" s="272" t="s">
        <v>65</v>
      </c>
      <c r="O15" s="200">
        <f>COUNT(G11,G14,G17,G20,G23,G26,G29,G32,G35,G38,G41,G44,G47,G50,G53,G56,G59,G62,G65,G68,G71,G74,G77,G80,G83,G86,G89,G92,G95,G98)</f>
        <v>5</v>
      </c>
      <c r="P15" s="226"/>
      <c r="Q15" s="220"/>
    </row>
    <row r="16" spans="2:17" ht="14" customHeight="1" x14ac:dyDescent="0.15">
      <c r="B16" s="165"/>
      <c r="C16" s="165"/>
      <c r="D16" s="339">
        <v>1.4</v>
      </c>
      <c r="E16" s="336">
        <v>9</v>
      </c>
      <c r="F16" s="279">
        <v>1</v>
      </c>
      <c r="G16" s="335">
        <f t="shared" si="0"/>
        <v>0.5625</v>
      </c>
      <c r="I16" s="179"/>
      <c r="J16" s="96"/>
      <c r="K16" s="185"/>
      <c r="L16" s="96"/>
      <c r="M16" s="222"/>
      <c r="N16" s="224"/>
      <c r="O16" s="225"/>
      <c r="P16" s="225"/>
      <c r="Q16" s="223"/>
    </row>
    <row r="17" spans="2:17" ht="14" customHeight="1" thickBot="1" x14ac:dyDescent="0.2">
      <c r="B17" s="165"/>
      <c r="C17" s="165"/>
      <c r="D17" s="343">
        <v>1</v>
      </c>
      <c r="E17" s="344">
        <v>8</v>
      </c>
      <c r="F17" s="345">
        <v>1</v>
      </c>
      <c r="G17" s="346">
        <f t="shared" si="0"/>
        <v>0.5</v>
      </c>
      <c r="H17" s="85"/>
      <c r="I17" s="96"/>
      <c r="J17" s="96"/>
      <c r="K17" s="185"/>
      <c r="L17" s="96"/>
      <c r="N17" s="22"/>
    </row>
    <row r="18" spans="2:17" ht="14" customHeight="1" x14ac:dyDescent="0.15">
      <c r="B18" s="165">
        <v>4</v>
      </c>
      <c r="C18" s="169"/>
      <c r="D18" s="341">
        <v>1.8</v>
      </c>
      <c r="E18" s="338">
        <v>12</v>
      </c>
      <c r="F18" s="281">
        <v>2</v>
      </c>
      <c r="G18" s="342">
        <f t="shared" si="0"/>
        <v>0.70588235294117652</v>
      </c>
      <c r="I18" s="232">
        <f>IF(E18="","",SUM(E18:E20))</f>
        <v>35</v>
      </c>
      <c r="J18" s="232">
        <f>IF(E18="","",SUM(F18:F20))</f>
        <v>3</v>
      </c>
      <c r="K18" s="233">
        <f>IF(E18="","",I18/(45+J18))</f>
        <v>0.72916666666666663</v>
      </c>
      <c r="L18" s="99"/>
      <c r="M18" s="515" t="s">
        <v>109</v>
      </c>
      <c r="N18" s="516"/>
      <c r="O18" s="516"/>
      <c r="P18" s="516"/>
      <c r="Q18" s="517"/>
    </row>
    <row r="19" spans="2:17" ht="14" customHeight="1" x14ac:dyDescent="0.15">
      <c r="B19" s="165"/>
      <c r="C19" s="165"/>
      <c r="D19" s="339">
        <v>1.4</v>
      </c>
      <c r="E19" s="336">
        <v>12</v>
      </c>
      <c r="F19" s="279">
        <v>1</v>
      </c>
      <c r="G19" s="335">
        <f t="shared" si="0"/>
        <v>0.75</v>
      </c>
      <c r="I19" s="236"/>
      <c r="J19" s="96"/>
      <c r="K19" s="185"/>
      <c r="L19" s="96"/>
      <c r="M19" s="518"/>
      <c r="N19" s="519"/>
      <c r="O19" s="519"/>
      <c r="P19" s="519"/>
      <c r="Q19" s="520"/>
    </row>
    <row r="20" spans="2:17" ht="14" customHeight="1" thickBot="1" x14ac:dyDescent="0.2">
      <c r="B20" s="165"/>
      <c r="C20" s="165"/>
      <c r="D20" s="343">
        <v>1</v>
      </c>
      <c r="E20" s="344">
        <v>11</v>
      </c>
      <c r="F20" s="345">
        <v>0</v>
      </c>
      <c r="G20" s="346">
        <f t="shared" si="0"/>
        <v>0.73333333333333328</v>
      </c>
      <c r="I20" s="241"/>
      <c r="J20" s="242"/>
      <c r="K20" s="243"/>
      <c r="L20" s="96"/>
      <c r="N20" s="22"/>
    </row>
    <row r="21" spans="2:17" ht="14" customHeight="1" x14ac:dyDescent="0.15">
      <c r="B21" s="165">
        <v>5</v>
      </c>
      <c r="C21" s="169"/>
      <c r="D21" s="341">
        <v>1.8</v>
      </c>
      <c r="E21" s="338">
        <v>15</v>
      </c>
      <c r="F21" s="281">
        <v>0</v>
      </c>
      <c r="G21" s="342">
        <f t="shared" si="0"/>
        <v>1</v>
      </c>
      <c r="I21" s="232">
        <f>IF(E21="","",SUM(E21:E23))</f>
        <v>39</v>
      </c>
      <c r="J21" s="231">
        <f>IF(E21="","",SUM(F21:F23))</f>
        <v>3</v>
      </c>
      <c r="K21" s="233">
        <f>IF(E21="","",I21/(45+J21))</f>
        <v>0.8125</v>
      </c>
      <c r="L21" s="99"/>
      <c r="N21" s="22"/>
    </row>
    <row r="22" spans="2:17" ht="14" customHeight="1" x14ac:dyDescent="0.15">
      <c r="B22" s="165"/>
      <c r="C22" s="165"/>
      <c r="D22" s="339">
        <v>1.4</v>
      </c>
      <c r="E22" s="336">
        <v>12</v>
      </c>
      <c r="F22" s="279">
        <v>1</v>
      </c>
      <c r="G22" s="335">
        <f t="shared" si="0"/>
        <v>0.75</v>
      </c>
      <c r="I22" s="237"/>
      <c r="J22" s="96"/>
      <c r="K22" s="185"/>
      <c r="L22" s="96"/>
      <c r="N22" s="22"/>
    </row>
    <row r="23" spans="2:17" ht="14" customHeight="1" thickBot="1" x14ac:dyDescent="0.2">
      <c r="B23" s="165"/>
      <c r="C23" s="165"/>
      <c r="D23" s="347">
        <v>1</v>
      </c>
      <c r="E23" s="348">
        <v>12</v>
      </c>
      <c r="F23" s="349">
        <v>2</v>
      </c>
      <c r="G23" s="350">
        <f t="shared" si="0"/>
        <v>0.70588235294117652</v>
      </c>
      <c r="I23" s="234"/>
      <c r="J23" s="96"/>
      <c r="K23" s="185"/>
      <c r="L23" s="96"/>
      <c r="N23" s="22"/>
    </row>
    <row r="24" spans="2:17" ht="14" customHeight="1" x14ac:dyDescent="0.15">
      <c r="B24" s="165">
        <v>6</v>
      </c>
      <c r="C24" s="169"/>
      <c r="D24" s="341">
        <v>1.8</v>
      </c>
      <c r="E24" s="338"/>
      <c r="F24" s="281"/>
      <c r="G24" s="342"/>
      <c r="I24" s="232" t="str">
        <f>IF(E24="","",SUM(E24:E26))</f>
        <v/>
      </c>
      <c r="J24" s="232" t="str">
        <f>IF(E24="","",SUM(F24:F26))</f>
        <v/>
      </c>
      <c r="K24" s="233" t="str">
        <f>IF(E24="","",I24/(45+J24))</f>
        <v/>
      </c>
      <c r="L24" s="99"/>
      <c r="N24" s="22"/>
    </row>
    <row r="25" spans="2:17" ht="14" customHeight="1" x14ac:dyDescent="0.15">
      <c r="B25" s="165"/>
      <c r="C25" s="165"/>
      <c r="D25" s="339">
        <v>1.4</v>
      </c>
      <c r="E25" s="336"/>
      <c r="F25" s="279"/>
      <c r="G25" s="335"/>
      <c r="I25" s="239"/>
      <c r="J25" s="96"/>
      <c r="K25" s="247"/>
      <c r="L25" s="96"/>
      <c r="N25" s="22"/>
    </row>
    <row r="26" spans="2:17" ht="14" customHeight="1" thickBot="1" x14ac:dyDescent="0.2">
      <c r="B26" s="165"/>
      <c r="C26" s="165"/>
      <c r="D26" s="347">
        <v>1</v>
      </c>
      <c r="E26" s="348"/>
      <c r="F26" s="349"/>
      <c r="G26" s="350"/>
      <c r="H26" s="87"/>
      <c r="I26" s="245"/>
      <c r="J26" s="246"/>
      <c r="K26" s="247"/>
      <c r="L26" s="96"/>
      <c r="N26" s="22"/>
    </row>
    <row r="27" spans="2:17" ht="14" customHeight="1" x14ac:dyDescent="0.15">
      <c r="B27" s="165">
        <v>7</v>
      </c>
      <c r="C27" s="169"/>
      <c r="D27" s="341">
        <v>1.8</v>
      </c>
      <c r="E27" s="338"/>
      <c r="F27" s="281"/>
      <c r="G27" s="342"/>
      <c r="I27" s="240" t="str">
        <f>IF(E27="","",SUM(E27:E29))</f>
        <v/>
      </c>
      <c r="J27" s="235" t="str">
        <f>IF(E27="","",SUM(F27:F29))</f>
        <v/>
      </c>
      <c r="K27" s="244" t="str">
        <f>IF(E27="","",I27/(45+J27))</f>
        <v/>
      </c>
      <c r="L27" s="99"/>
      <c r="N27" s="22"/>
    </row>
    <row r="28" spans="2:17" ht="14" customHeight="1" x14ac:dyDescent="0.15">
      <c r="B28" s="165"/>
      <c r="C28" s="165"/>
      <c r="D28" s="339">
        <v>1.4</v>
      </c>
      <c r="E28" s="336"/>
      <c r="F28" s="279"/>
      <c r="G28" s="335"/>
      <c r="H28" s="87"/>
      <c r="I28" s="238"/>
      <c r="J28" s="234"/>
      <c r="K28" s="185"/>
      <c r="L28" s="96"/>
      <c r="N28" s="22"/>
    </row>
    <row r="29" spans="2:17" ht="14" customHeight="1" thickBot="1" x14ac:dyDescent="0.2">
      <c r="B29" s="165"/>
      <c r="C29" s="165"/>
      <c r="D29" s="347">
        <v>1</v>
      </c>
      <c r="E29" s="348"/>
      <c r="F29" s="349"/>
      <c r="G29" s="350"/>
      <c r="H29" s="87"/>
      <c r="I29" s="239"/>
      <c r="J29" s="234"/>
      <c r="K29" s="185"/>
      <c r="L29" s="96"/>
      <c r="N29" s="22"/>
    </row>
    <row r="30" spans="2:17" ht="14" customHeight="1" x14ac:dyDescent="0.15">
      <c r="B30" s="165">
        <v>8</v>
      </c>
      <c r="C30" s="169"/>
      <c r="D30" s="341">
        <v>1.8</v>
      </c>
      <c r="E30" s="338"/>
      <c r="F30" s="281"/>
      <c r="G30" s="342"/>
      <c r="I30" s="232" t="str">
        <f>IF(E30="","",SUM(E30:E32))</f>
        <v/>
      </c>
      <c r="J30" s="231" t="str">
        <f>IF(E30="","",SUM(F30:F32))</f>
        <v/>
      </c>
      <c r="K30" s="248" t="str">
        <f>IF(E30="","",I30/(45+J30))</f>
        <v/>
      </c>
      <c r="L30" s="99"/>
      <c r="N30" s="22"/>
    </row>
    <row r="31" spans="2:17" ht="14" customHeight="1" x14ac:dyDescent="0.15">
      <c r="B31" s="165"/>
      <c r="C31" s="165"/>
      <c r="D31" s="339">
        <v>1.4</v>
      </c>
      <c r="E31" s="336"/>
      <c r="F31" s="279"/>
      <c r="G31" s="335"/>
      <c r="I31" s="238"/>
      <c r="J31" s="234"/>
      <c r="K31" s="185"/>
      <c r="L31" s="96"/>
      <c r="N31" s="22"/>
    </row>
    <row r="32" spans="2:17" ht="14" customHeight="1" thickBot="1" x14ac:dyDescent="0.2">
      <c r="B32" s="165"/>
      <c r="C32" s="165"/>
      <c r="D32" s="347">
        <v>1</v>
      </c>
      <c r="E32" s="348"/>
      <c r="F32" s="349"/>
      <c r="G32" s="350"/>
      <c r="I32" s="249"/>
      <c r="J32" s="250"/>
      <c r="K32" s="251"/>
      <c r="L32" s="96"/>
      <c r="N32" s="22"/>
    </row>
    <row r="33" spans="2:14" ht="14" customHeight="1" x14ac:dyDescent="0.15">
      <c r="B33" s="165">
        <v>9</v>
      </c>
      <c r="C33" s="169"/>
      <c r="D33" s="341">
        <v>1.8</v>
      </c>
      <c r="E33" s="338"/>
      <c r="F33" s="281"/>
      <c r="G33" s="342" t="str">
        <f t="shared" si="0"/>
        <v/>
      </c>
      <c r="I33" s="240" t="str">
        <f>IF(E33="","",SUM(E33:E35))</f>
        <v/>
      </c>
      <c r="J33" s="235" t="str">
        <f>IF(E33="","",SUM(F33:F35))</f>
        <v/>
      </c>
      <c r="K33" s="244" t="str">
        <f>IF(E33="","",I33/(45+J33))</f>
        <v/>
      </c>
      <c r="L33" s="99"/>
      <c r="N33" s="22"/>
    </row>
    <row r="34" spans="2:14" x14ac:dyDescent="0.15">
      <c r="B34" s="165"/>
      <c r="C34" s="165"/>
      <c r="D34" s="339">
        <v>1.4</v>
      </c>
      <c r="E34" s="336"/>
      <c r="F34" s="279"/>
      <c r="G34" s="335" t="str">
        <f t="shared" si="0"/>
        <v/>
      </c>
      <c r="I34" s="238"/>
      <c r="J34" s="234"/>
      <c r="K34" s="185"/>
      <c r="L34" s="96"/>
      <c r="N34" s="22"/>
    </row>
    <row r="35" spans="2:14" ht="13" thickBot="1" x14ac:dyDescent="0.2">
      <c r="B35" s="165"/>
      <c r="C35" s="165"/>
      <c r="D35" s="347">
        <v>1</v>
      </c>
      <c r="E35" s="348"/>
      <c r="F35" s="349"/>
      <c r="G35" s="350" t="str">
        <f t="shared" si="0"/>
        <v/>
      </c>
      <c r="I35" s="239"/>
      <c r="J35" s="234"/>
      <c r="K35" s="185"/>
      <c r="L35" s="96"/>
      <c r="N35" s="22"/>
    </row>
    <row r="36" spans="2:14" x14ac:dyDescent="0.15">
      <c r="B36" s="165">
        <v>10</v>
      </c>
      <c r="C36" s="169"/>
      <c r="D36" s="341">
        <v>1.8</v>
      </c>
      <c r="E36" s="338"/>
      <c r="F36" s="281"/>
      <c r="G36" s="342" t="str">
        <f t="shared" si="0"/>
        <v/>
      </c>
      <c r="I36" s="232" t="str">
        <f>IF(E36="","",SUM(E36:E38))</f>
        <v/>
      </c>
      <c r="J36" s="232" t="str">
        <f>IF(E36="","",SUM(F36:F38))</f>
        <v/>
      </c>
      <c r="K36" s="254" t="str">
        <f>IF(E36="","",I36/(45+J36))</f>
        <v/>
      </c>
      <c r="L36" s="255"/>
      <c r="N36" s="22"/>
    </row>
    <row r="37" spans="2:14" x14ac:dyDescent="0.15">
      <c r="B37" s="165"/>
      <c r="C37" s="165"/>
      <c r="D37" s="339">
        <v>1.4</v>
      </c>
      <c r="E37" s="336"/>
      <c r="F37" s="279"/>
      <c r="G37" s="335" t="str">
        <f t="shared" si="0"/>
        <v/>
      </c>
      <c r="I37" s="253"/>
      <c r="J37" s="234"/>
      <c r="K37" s="185"/>
      <c r="L37" s="96"/>
      <c r="N37" s="22"/>
    </row>
    <row r="38" spans="2:14" ht="13" thickBot="1" x14ac:dyDescent="0.2">
      <c r="B38" s="165"/>
      <c r="C38" s="165"/>
      <c r="D38" s="340">
        <v>1</v>
      </c>
      <c r="E38" s="337"/>
      <c r="F38" s="280"/>
      <c r="G38" s="350" t="str">
        <f t="shared" si="0"/>
        <v/>
      </c>
      <c r="I38" s="239"/>
      <c r="J38" s="257"/>
      <c r="K38" s="259"/>
      <c r="L38" s="96"/>
      <c r="N38" s="22"/>
    </row>
    <row r="39" spans="2:14" x14ac:dyDescent="0.15">
      <c r="B39" s="165">
        <v>11</v>
      </c>
      <c r="C39" s="169"/>
      <c r="D39" s="339">
        <v>1.8</v>
      </c>
      <c r="E39" s="338"/>
      <c r="F39" s="281"/>
      <c r="G39" s="342" t="str">
        <f t="shared" si="0"/>
        <v/>
      </c>
      <c r="I39" s="256" t="str">
        <f>IF(E39="","",SUM(E39:E41))</f>
        <v/>
      </c>
      <c r="J39" s="240" t="str">
        <f>IF(E39="","",SUM(F39:F41))</f>
        <v/>
      </c>
      <c r="K39" s="258" t="str">
        <f>IF(E39="","",I39/(45+J39))</f>
        <v/>
      </c>
      <c r="L39" s="99"/>
      <c r="N39" s="22"/>
    </row>
    <row r="40" spans="2:14" x14ac:dyDescent="0.15">
      <c r="B40" s="165"/>
      <c r="C40" s="165"/>
      <c r="D40" s="339">
        <v>1.4</v>
      </c>
      <c r="E40" s="336"/>
      <c r="F40" s="279"/>
      <c r="G40" s="335" t="str">
        <f t="shared" si="0"/>
        <v/>
      </c>
      <c r="I40" s="253"/>
      <c r="J40" s="234"/>
      <c r="K40" s="259"/>
      <c r="L40" s="96"/>
      <c r="N40" s="22"/>
    </row>
    <row r="41" spans="2:14" ht="13" thickBot="1" x14ac:dyDescent="0.2">
      <c r="B41" s="165"/>
      <c r="C41" s="165"/>
      <c r="D41" s="340">
        <v>1</v>
      </c>
      <c r="E41" s="337"/>
      <c r="F41" s="280"/>
      <c r="G41" s="350" t="str">
        <f t="shared" si="0"/>
        <v/>
      </c>
      <c r="I41" s="245"/>
      <c r="J41" s="264"/>
      <c r="K41" s="251"/>
      <c r="L41" s="96"/>
      <c r="N41" s="22"/>
    </row>
    <row r="42" spans="2:14" x14ac:dyDescent="0.15">
      <c r="B42" s="165">
        <v>12</v>
      </c>
      <c r="C42" s="169"/>
      <c r="D42" s="339">
        <v>1.8</v>
      </c>
      <c r="E42" s="338"/>
      <c r="F42" s="281"/>
      <c r="G42" s="342" t="str">
        <f t="shared" si="0"/>
        <v/>
      </c>
      <c r="I42" s="232" t="str">
        <f>IF(E42="","",SUM(E42:E44))</f>
        <v/>
      </c>
      <c r="J42" s="231" t="str">
        <f>IF(E42="","",SUM(F42:F44))</f>
        <v/>
      </c>
      <c r="K42" s="233" t="str">
        <f>IF(E42="","",I42/(45+J42))</f>
        <v/>
      </c>
      <c r="L42" s="99"/>
      <c r="N42" s="22"/>
    </row>
    <row r="43" spans="2:14" x14ac:dyDescent="0.15">
      <c r="B43" s="165"/>
      <c r="C43" s="165"/>
      <c r="D43" s="339">
        <v>1.4</v>
      </c>
      <c r="E43" s="336"/>
      <c r="F43" s="279"/>
      <c r="G43" s="335" t="str">
        <f t="shared" si="0"/>
        <v/>
      </c>
      <c r="I43" s="238"/>
      <c r="J43" s="234"/>
      <c r="K43" s="260"/>
      <c r="L43" s="96"/>
      <c r="N43" s="22"/>
    </row>
    <row r="44" spans="2:14" ht="13" thickBot="1" x14ac:dyDescent="0.2">
      <c r="B44" s="165"/>
      <c r="C44" s="165"/>
      <c r="D44" s="340">
        <v>1</v>
      </c>
      <c r="E44" s="337"/>
      <c r="F44" s="280"/>
      <c r="G44" s="350" t="str">
        <f t="shared" si="0"/>
        <v/>
      </c>
      <c r="I44" s="239"/>
      <c r="J44" s="234"/>
      <c r="K44" s="259"/>
      <c r="L44" s="96"/>
      <c r="N44" s="22"/>
    </row>
    <row r="45" spans="2:14" x14ac:dyDescent="0.15">
      <c r="B45" s="165">
        <v>13</v>
      </c>
      <c r="C45" s="169"/>
      <c r="D45" s="339">
        <v>1.8</v>
      </c>
      <c r="E45" s="338"/>
      <c r="F45" s="281"/>
      <c r="G45" s="342" t="str">
        <f t="shared" si="0"/>
        <v/>
      </c>
      <c r="I45" s="232" t="str">
        <f>IF(E45="","",SUM(E45:E47))</f>
        <v/>
      </c>
      <c r="J45" s="231" t="str">
        <f>IF(E45="","",SUM(F45:F47))</f>
        <v/>
      </c>
      <c r="K45" s="233" t="str">
        <f>IF(E45="","",I45/(45+J45))</f>
        <v/>
      </c>
      <c r="L45" s="99"/>
      <c r="N45" s="22"/>
    </row>
    <row r="46" spans="2:14" x14ac:dyDescent="0.15">
      <c r="B46" s="165"/>
      <c r="C46" s="165"/>
      <c r="D46" s="339">
        <v>1.4</v>
      </c>
      <c r="E46" s="336"/>
      <c r="F46" s="279"/>
      <c r="G46" s="335" t="str">
        <f t="shared" si="0"/>
        <v/>
      </c>
      <c r="I46" s="238"/>
      <c r="J46" s="234"/>
      <c r="K46" s="260"/>
      <c r="L46" s="96"/>
      <c r="N46" s="22"/>
    </row>
    <row r="47" spans="2:14" ht="13" thickBot="1" x14ac:dyDescent="0.2">
      <c r="B47" s="165"/>
      <c r="C47" s="165"/>
      <c r="D47" s="340">
        <v>1</v>
      </c>
      <c r="E47" s="337"/>
      <c r="F47" s="280"/>
      <c r="G47" s="350" t="str">
        <f t="shared" si="0"/>
        <v/>
      </c>
      <c r="I47" s="239"/>
      <c r="J47" s="249"/>
      <c r="K47" s="260"/>
      <c r="L47" s="96"/>
      <c r="N47" s="22"/>
    </row>
    <row r="48" spans="2:14" x14ac:dyDescent="0.15">
      <c r="B48" s="165">
        <v>14</v>
      </c>
      <c r="C48" s="169"/>
      <c r="D48" s="339">
        <v>1.8</v>
      </c>
      <c r="E48" s="338"/>
      <c r="F48" s="281"/>
      <c r="G48" s="342" t="str">
        <f t="shared" si="0"/>
        <v/>
      </c>
      <c r="I48" s="232" t="str">
        <f>IF(E48="","",SUM(E48:E50))</f>
        <v/>
      </c>
      <c r="J48" s="256" t="str">
        <f>IF(E48="","",SUM(F48:F50))</f>
        <v/>
      </c>
      <c r="K48" s="233" t="str">
        <f>IF(E48="","",I48/(45+J48))</f>
        <v/>
      </c>
      <c r="L48" s="99"/>
      <c r="N48" s="22"/>
    </row>
    <row r="49" spans="2:14" x14ac:dyDescent="0.15">
      <c r="B49" s="165"/>
      <c r="C49" s="165"/>
      <c r="D49" s="339">
        <v>1.4</v>
      </c>
      <c r="E49" s="336"/>
      <c r="F49" s="279"/>
      <c r="G49" s="335" t="str">
        <f t="shared" si="0"/>
        <v/>
      </c>
      <c r="I49" s="253"/>
      <c r="J49" s="245"/>
      <c r="K49" s="260"/>
      <c r="L49" s="96"/>
      <c r="N49" s="22"/>
    </row>
    <row r="50" spans="2:14" ht="13" thickBot="1" x14ac:dyDescent="0.2">
      <c r="B50" s="165"/>
      <c r="C50" s="165"/>
      <c r="D50" s="340">
        <v>1</v>
      </c>
      <c r="E50" s="337"/>
      <c r="F50" s="280"/>
      <c r="G50" s="350" t="str">
        <f t="shared" si="0"/>
        <v/>
      </c>
      <c r="I50" s="239"/>
      <c r="J50" s="234"/>
      <c r="K50" s="260"/>
      <c r="L50" s="96"/>
      <c r="N50" s="22"/>
    </row>
    <row r="51" spans="2:14" x14ac:dyDescent="0.15">
      <c r="B51" s="165">
        <v>15</v>
      </c>
      <c r="C51" s="169"/>
      <c r="D51" s="339">
        <v>1.8</v>
      </c>
      <c r="E51" s="338"/>
      <c r="F51" s="281"/>
      <c r="G51" s="342" t="str">
        <f t="shared" si="0"/>
        <v/>
      </c>
      <c r="I51" s="232" t="str">
        <f>IF(E51="","",SUM(E51:E53))</f>
        <v/>
      </c>
      <c r="J51" s="232" t="str">
        <f>IF(E51="","",SUM(F51:F53))</f>
        <v/>
      </c>
      <c r="K51" s="233" t="str">
        <f>IF(E51="","",I51/(45+J51))</f>
        <v/>
      </c>
      <c r="L51" s="270"/>
      <c r="N51" s="22"/>
    </row>
    <row r="52" spans="2:14" x14ac:dyDescent="0.15">
      <c r="B52" s="165"/>
      <c r="C52" s="165"/>
      <c r="D52" s="339">
        <v>1.4</v>
      </c>
      <c r="E52" s="336"/>
      <c r="F52" s="279"/>
      <c r="G52" s="335" t="str">
        <f t="shared" si="0"/>
        <v/>
      </c>
      <c r="I52" s="238"/>
      <c r="J52" s="249"/>
      <c r="K52" s="260"/>
      <c r="L52" s="96"/>
      <c r="N52" s="22"/>
    </row>
    <row r="53" spans="2:14" ht="13" thickBot="1" x14ac:dyDescent="0.2">
      <c r="B53" s="165"/>
      <c r="C53" s="165"/>
      <c r="D53" s="340">
        <v>1</v>
      </c>
      <c r="E53" s="337"/>
      <c r="F53" s="280"/>
      <c r="G53" s="350" t="str">
        <f t="shared" si="0"/>
        <v/>
      </c>
      <c r="I53" s="257"/>
      <c r="J53" s="234"/>
      <c r="K53" s="266"/>
      <c r="L53" s="96"/>
      <c r="N53" s="22"/>
    </row>
    <row r="54" spans="2:14" x14ac:dyDescent="0.15">
      <c r="B54" s="165">
        <v>16</v>
      </c>
      <c r="C54" s="169"/>
      <c r="D54" s="339">
        <v>1.8</v>
      </c>
      <c r="E54" s="338"/>
      <c r="F54" s="281"/>
      <c r="G54" s="342" t="str">
        <f t="shared" si="0"/>
        <v/>
      </c>
      <c r="I54" s="252" t="str">
        <f>IF(E54="","",SUM(E54:E56))</f>
        <v/>
      </c>
      <c r="J54" s="232" t="str">
        <f>IF(E54="","",SUM(F54:F56))</f>
        <v/>
      </c>
      <c r="K54" s="233" t="str">
        <f>IF(E54="","",I54/(45+J54))</f>
        <v/>
      </c>
      <c r="L54" s="99"/>
      <c r="N54" s="22"/>
    </row>
    <row r="55" spans="2:14" x14ac:dyDescent="0.15">
      <c r="B55" s="165"/>
      <c r="C55" s="165"/>
      <c r="D55" s="339">
        <v>1.4</v>
      </c>
      <c r="E55" s="336"/>
      <c r="F55" s="279"/>
      <c r="G55" s="335" t="str">
        <f t="shared" si="0"/>
        <v/>
      </c>
      <c r="I55" s="253"/>
      <c r="J55" s="249"/>
      <c r="K55" s="260"/>
      <c r="L55" s="96"/>
      <c r="N55" s="22"/>
    </row>
    <row r="56" spans="2:14" ht="13" thickBot="1" x14ac:dyDescent="0.2">
      <c r="B56" s="165"/>
      <c r="C56" s="165"/>
      <c r="D56" s="340">
        <v>1</v>
      </c>
      <c r="E56" s="337"/>
      <c r="F56" s="280"/>
      <c r="G56" s="350" t="str">
        <f t="shared" si="0"/>
        <v/>
      </c>
      <c r="I56" s="239"/>
      <c r="J56" s="234"/>
      <c r="K56" s="260"/>
      <c r="L56" s="96"/>
      <c r="N56" s="22"/>
    </row>
    <row r="57" spans="2:14" x14ac:dyDescent="0.15">
      <c r="B57" s="165">
        <v>17</v>
      </c>
      <c r="C57" s="169"/>
      <c r="D57" s="339">
        <v>1.8</v>
      </c>
      <c r="E57" s="338"/>
      <c r="F57" s="281"/>
      <c r="G57" s="342" t="str">
        <f t="shared" si="0"/>
        <v/>
      </c>
      <c r="I57" s="252" t="str">
        <f>IF(E57="","",SUM(E57:E59))</f>
        <v/>
      </c>
      <c r="J57" s="261" t="str">
        <f>IF(E57="","",SUM(F57:F59))</f>
        <v/>
      </c>
      <c r="K57" s="258" t="str">
        <f>IF(E57="","",I57/(45+J57))</f>
        <v/>
      </c>
      <c r="L57" s="99"/>
      <c r="N57" s="22"/>
    </row>
    <row r="58" spans="2:14" x14ac:dyDescent="0.15">
      <c r="B58" s="165"/>
      <c r="C58" s="165"/>
      <c r="D58" s="339">
        <v>1.4</v>
      </c>
      <c r="E58" s="336"/>
      <c r="F58" s="279"/>
      <c r="G58" s="335" t="str">
        <f t="shared" si="0"/>
        <v/>
      </c>
      <c r="I58" s="253"/>
      <c r="J58" s="249"/>
      <c r="K58" s="259"/>
      <c r="L58" s="96"/>
      <c r="N58" s="22"/>
    </row>
    <row r="59" spans="2:14" ht="13" thickBot="1" x14ac:dyDescent="0.2">
      <c r="B59" s="165"/>
      <c r="C59" s="165"/>
      <c r="D59" s="340">
        <v>1</v>
      </c>
      <c r="E59" s="337"/>
      <c r="F59" s="280"/>
      <c r="G59" s="350" t="str">
        <f t="shared" si="0"/>
        <v/>
      </c>
      <c r="I59" s="239"/>
      <c r="J59" s="234"/>
      <c r="K59" s="260"/>
      <c r="L59" s="96"/>
      <c r="N59" s="22"/>
    </row>
    <row r="60" spans="2:14" x14ac:dyDescent="0.15">
      <c r="B60" s="165">
        <v>18</v>
      </c>
      <c r="C60" s="169"/>
      <c r="D60" s="339">
        <v>1.8</v>
      </c>
      <c r="E60" s="338"/>
      <c r="F60" s="281"/>
      <c r="G60" s="342" t="str">
        <f t="shared" si="0"/>
        <v/>
      </c>
      <c r="I60" s="232" t="str">
        <f>IF(E60="","",SUM(E60:E62))</f>
        <v/>
      </c>
      <c r="J60" s="232" t="str">
        <f>IF(E60="","",SUM(F60:F62))</f>
        <v/>
      </c>
      <c r="K60" s="258" t="str">
        <f>IF(E60="","",I60/(45+J60))</f>
        <v/>
      </c>
      <c r="L60" s="99"/>
      <c r="N60" s="22"/>
    </row>
    <row r="61" spans="2:14" x14ac:dyDescent="0.15">
      <c r="B61" s="165"/>
      <c r="C61" s="165"/>
      <c r="D61" s="339">
        <v>1.4</v>
      </c>
      <c r="E61" s="336"/>
      <c r="F61" s="279"/>
      <c r="G61" s="335" t="str">
        <f t="shared" si="0"/>
        <v/>
      </c>
      <c r="I61" s="253"/>
      <c r="J61" s="249"/>
      <c r="K61" s="259"/>
      <c r="L61" s="96"/>
      <c r="N61" s="22"/>
    </row>
    <row r="62" spans="2:14" ht="13" thickBot="1" x14ac:dyDescent="0.2">
      <c r="B62" s="165"/>
      <c r="C62" s="165"/>
      <c r="D62" s="340">
        <v>1</v>
      </c>
      <c r="E62" s="337"/>
      <c r="F62" s="280"/>
      <c r="G62" s="350" t="str">
        <f t="shared" si="0"/>
        <v/>
      </c>
      <c r="I62" s="239"/>
      <c r="J62" s="234"/>
      <c r="K62" s="260"/>
      <c r="L62" s="96"/>
      <c r="N62" s="22"/>
    </row>
    <row r="63" spans="2:14" x14ac:dyDescent="0.15">
      <c r="B63" s="165">
        <v>19</v>
      </c>
      <c r="C63" s="169"/>
      <c r="D63" s="339">
        <v>1.8</v>
      </c>
      <c r="E63" s="338"/>
      <c r="F63" s="281"/>
      <c r="G63" s="342" t="str">
        <f t="shared" si="0"/>
        <v/>
      </c>
      <c r="I63" s="256" t="str">
        <f>IF(E63="","",SUM(E63:E65))</f>
        <v/>
      </c>
      <c r="J63" s="256" t="str">
        <f>IF(E63="","",SUM(F63:F65))</f>
        <v/>
      </c>
      <c r="K63" s="233" t="str">
        <f>IF(E63="","",I63/(45+J63))</f>
        <v/>
      </c>
      <c r="L63" s="99"/>
      <c r="N63" s="22"/>
    </row>
    <row r="64" spans="2:14" x14ac:dyDescent="0.15">
      <c r="B64" s="165"/>
      <c r="C64" s="165"/>
      <c r="D64" s="339">
        <v>1.4</v>
      </c>
      <c r="E64" s="336"/>
      <c r="F64" s="279"/>
      <c r="G64" s="335" t="str">
        <f t="shared" si="0"/>
        <v/>
      </c>
      <c r="I64" s="253"/>
      <c r="J64" s="249"/>
      <c r="K64" s="260"/>
      <c r="L64" s="96"/>
      <c r="N64" s="22"/>
    </row>
    <row r="65" spans="2:14" ht="13" thickBot="1" x14ac:dyDescent="0.2">
      <c r="B65" s="165"/>
      <c r="C65" s="165"/>
      <c r="D65" s="340">
        <v>1</v>
      </c>
      <c r="E65" s="337"/>
      <c r="F65" s="280"/>
      <c r="G65" s="350" t="str">
        <f t="shared" si="0"/>
        <v/>
      </c>
      <c r="I65" s="239"/>
      <c r="J65" s="234"/>
      <c r="K65" s="260"/>
      <c r="L65" s="96"/>
      <c r="N65" s="22"/>
    </row>
    <row r="66" spans="2:14" x14ac:dyDescent="0.15">
      <c r="B66" s="165">
        <v>20</v>
      </c>
      <c r="C66" s="169"/>
      <c r="D66" s="339">
        <v>1.8</v>
      </c>
      <c r="E66" s="338"/>
      <c r="F66" s="281"/>
      <c r="G66" s="342" t="str">
        <f t="shared" si="0"/>
        <v/>
      </c>
      <c r="I66" s="232" t="str">
        <f>IF(E66="","",SUM(E66:E68))</f>
        <v/>
      </c>
      <c r="J66" s="232" t="str">
        <f>IF(E66="","",SUM(F66:F68))</f>
        <v/>
      </c>
      <c r="K66" s="258" t="str">
        <f>IF(E66="","",I66/(45+J66))</f>
        <v/>
      </c>
      <c r="L66" s="99"/>
      <c r="N66" s="22"/>
    </row>
    <row r="67" spans="2:14" x14ac:dyDescent="0.15">
      <c r="B67" s="165"/>
      <c r="C67" s="165"/>
      <c r="D67" s="339">
        <v>1.4</v>
      </c>
      <c r="E67" s="336"/>
      <c r="F67" s="279"/>
      <c r="G67" s="335" t="str">
        <f t="shared" si="0"/>
        <v/>
      </c>
      <c r="I67" s="269"/>
      <c r="J67" s="245"/>
      <c r="K67" s="251"/>
      <c r="L67" s="96"/>
      <c r="N67" s="22"/>
    </row>
    <row r="68" spans="2:14" ht="13" thickBot="1" x14ac:dyDescent="0.2">
      <c r="B68" s="165"/>
      <c r="C68" s="165"/>
      <c r="D68" s="340">
        <v>1</v>
      </c>
      <c r="E68" s="337"/>
      <c r="F68" s="280"/>
      <c r="G68" s="350" t="str">
        <f t="shared" si="0"/>
        <v/>
      </c>
      <c r="I68" s="249"/>
      <c r="J68" s="245"/>
      <c r="K68" s="251"/>
      <c r="L68" s="96"/>
      <c r="N68" s="22"/>
    </row>
    <row r="69" spans="2:14" x14ac:dyDescent="0.15">
      <c r="B69" s="165">
        <v>21</v>
      </c>
      <c r="C69" s="169"/>
      <c r="D69" s="339">
        <v>1.8</v>
      </c>
      <c r="E69" s="338"/>
      <c r="F69" s="281"/>
      <c r="G69" s="342" t="str">
        <f t="shared" si="0"/>
        <v/>
      </c>
      <c r="I69" s="232" t="str">
        <f>IF(E69="","",SUM(E69:E71))</f>
        <v/>
      </c>
      <c r="J69" s="235" t="str">
        <f>IF(E69="","",SUM(F69:F71))</f>
        <v/>
      </c>
      <c r="K69" s="265" t="str">
        <f>IF(E69="","",I69/(45+J69))</f>
        <v/>
      </c>
      <c r="L69" s="99"/>
      <c r="N69" s="22"/>
    </row>
    <row r="70" spans="2:14" x14ac:dyDescent="0.15">
      <c r="B70" s="165"/>
      <c r="C70" s="165"/>
      <c r="D70" s="339">
        <v>1.4</v>
      </c>
      <c r="E70" s="336"/>
      <c r="F70" s="279"/>
      <c r="G70" s="335" t="str">
        <f t="shared" si="0"/>
        <v/>
      </c>
      <c r="I70" s="238"/>
      <c r="J70" s="234"/>
      <c r="K70" s="260"/>
      <c r="L70" s="96"/>
      <c r="N70" s="22"/>
    </row>
    <row r="71" spans="2:14" ht="13" thickBot="1" x14ac:dyDescent="0.2">
      <c r="B71" s="165"/>
      <c r="C71" s="165"/>
      <c r="D71" s="340">
        <v>1</v>
      </c>
      <c r="E71" s="337"/>
      <c r="F71" s="280"/>
      <c r="G71" s="350" t="str">
        <f t="shared" si="0"/>
        <v/>
      </c>
      <c r="I71" s="239"/>
      <c r="J71" s="249"/>
      <c r="K71" s="251"/>
      <c r="L71" s="96"/>
      <c r="N71" s="22"/>
    </row>
    <row r="72" spans="2:14" x14ac:dyDescent="0.15">
      <c r="B72" s="165">
        <v>22</v>
      </c>
      <c r="C72" s="169"/>
      <c r="D72" s="339">
        <v>1.8</v>
      </c>
      <c r="E72" s="338"/>
      <c r="F72" s="281"/>
      <c r="G72" s="342" t="str">
        <f t="shared" si="0"/>
        <v/>
      </c>
      <c r="I72" s="232" t="str">
        <f>IF(E72="","",SUM(E72:E74))</f>
        <v/>
      </c>
      <c r="J72" s="232" t="str">
        <f>IF(E72="","",SUM(F72:F74))</f>
        <v/>
      </c>
      <c r="K72" s="268" t="str">
        <f>IF(E72="","",I72/(45+J72))</f>
        <v/>
      </c>
      <c r="L72" s="99"/>
      <c r="N72" s="22"/>
    </row>
    <row r="73" spans="2:14" x14ac:dyDescent="0.15">
      <c r="B73" s="165"/>
      <c r="C73" s="165"/>
      <c r="D73" s="339">
        <v>1.4</v>
      </c>
      <c r="E73" s="336"/>
      <c r="F73" s="279"/>
      <c r="G73" s="335" t="str">
        <f t="shared" si="0"/>
        <v/>
      </c>
      <c r="I73" s="267"/>
      <c r="J73" s="245"/>
      <c r="K73" s="251"/>
      <c r="L73" s="96"/>
      <c r="N73" s="22"/>
    </row>
    <row r="74" spans="2:14" ht="13" thickBot="1" x14ac:dyDescent="0.2">
      <c r="B74" s="165"/>
      <c r="C74" s="165"/>
      <c r="D74" s="340">
        <v>1</v>
      </c>
      <c r="E74" s="337"/>
      <c r="F74" s="280"/>
      <c r="G74" s="350" t="str">
        <f t="shared" ref="G74:G98" si="1">IF(E74="","",E74/(15+F74))</f>
        <v/>
      </c>
      <c r="I74" s="239"/>
      <c r="J74" s="245"/>
      <c r="K74" s="251"/>
      <c r="L74" s="96"/>
      <c r="N74" s="22"/>
    </row>
    <row r="75" spans="2:14" x14ac:dyDescent="0.15">
      <c r="B75" s="165">
        <v>23</v>
      </c>
      <c r="C75" s="169"/>
      <c r="D75" s="339">
        <v>1.8</v>
      </c>
      <c r="E75" s="338"/>
      <c r="F75" s="281"/>
      <c r="G75" s="342" t="str">
        <f t="shared" si="1"/>
        <v/>
      </c>
      <c r="I75" s="232" t="str">
        <f>IF(E75="","",SUM(E75:E77))</f>
        <v/>
      </c>
      <c r="J75" s="235" t="str">
        <f>IF(E75="","",SUM(F75:F77))</f>
        <v/>
      </c>
      <c r="K75" s="265" t="str">
        <f>IF(E75="","",I75/(45+J75))</f>
        <v/>
      </c>
      <c r="L75" s="99"/>
      <c r="N75" s="22"/>
    </row>
    <row r="76" spans="2:14" x14ac:dyDescent="0.15">
      <c r="B76" s="165"/>
      <c r="C76" s="165"/>
      <c r="D76" s="339">
        <v>1.4</v>
      </c>
      <c r="E76" s="336"/>
      <c r="F76" s="279"/>
      <c r="G76" s="335" t="str">
        <f t="shared" si="1"/>
        <v/>
      </c>
      <c r="I76" s="238"/>
      <c r="J76" s="234"/>
      <c r="K76" s="260"/>
      <c r="L76" s="96"/>
      <c r="N76" s="22"/>
    </row>
    <row r="77" spans="2:14" ht="13" thickBot="1" x14ac:dyDescent="0.2">
      <c r="B77" s="165"/>
      <c r="C77" s="165"/>
      <c r="D77" s="340">
        <v>1</v>
      </c>
      <c r="E77" s="337"/>
      <c r="F77" s="280"/>
      <c r="G77" s="350" t="str">
        <f t="shared" si="1"/>
        <v/>
      </c>
      <c r="I77" s="239"/>
      <c r="J77" s="234"/>
      <c r="K77" s="260"/>
      <c r="L77" s="96"/>
      <c r="N77" s="22"/>
    </row>
    <row r="78" spans="2:14" x14ac:dyDescent="0.15">
      <c r="B78" s="165">
        <v>24</v>
      </c>
      <c r="C78" s="169"/>
      <c r="D78" s="339">
        <v>1.8</v>
      </c>
      <c r="E78" s="338"/>
      <c r="F78" s="281"/>
      <c r="G78" s="342" t="str">
        <f t="shared" si="1"/>
        <v/>
      </c>
      <c r="I78" s="232" t="str">
        <f>IF(E78="","",SUM(E78:E80))</f>
        <v/>
      </c>
      <c r="J78" s="231" t="str">
        <f>IF(E78="","",SUM(F78:F80))</f>
        <v/>
      </c>
      <c r="K78" s="233" t="str">
        <f>IF(E78="","",I78/(45+J78))</f>
        <v/>
      </c>
      <c r="L78" s="99"/>
      <c r="N78" s="22"/>
    </row>
    <row r="79" spans="2:14" x14ac:dyDescent="0.15">
      <c r="B79" s="165"/>
      <c r="C79" s="165"/>
      <c r="D79" s="339">
        <v>1.4</v>
      </c>
      <c r="E79" s="336"/>
      <c r="F79" s="279"/>
      <c r="G79" s="335" t="str">
        <f t="shared" si="1"/>
        <v/>
      </c>
      <c r="I79" s="238"/>
      <c r="J79" s="234"/>
      <c r="K79" s="260"/>
      <c r="L79" s="96"/>
      <c r="N79" s="22"/>
    </row>
    <row r="80" spans="2:14" ht="13" thickBot="1" x14ac:dyDescent="0.2">
      <c r="B80" s="165"/>
      <c r="C80" s="165"/>
      <c r="D80" s="340">
        <v>1</v>
      </c>
      <c r="E80" s="337"/>
      <c r="F80" s="280"/>
      <c r="G80" s="350" t="str">
        <f t="shared" si="1"/>
        <v/>
      </c>
      <c r="I80" s="257"/>
      <c r="J80" s="241"/>
      <c r="K80" s="266"/>
      <c r="L80" s="96"/>
      <c r="N80" s="22"/>
    </row>
    <row r="81" spans="2:14" x14ac:dyDescent="0.15">
      <c r="B81" s="165">
        <v>25</v>
      </c>
      <c r="C81" s="169"/>
      <c r="D81" s="339">
        <v>1.8</v>
      </c>
      <c r="E81" s="338"/>
      <c r="F81" s="281"/>
      <c r="G81" s="342" t="str">
        <f t="shared" si="1"/>
        <v/>
      </c>
      <c r="I81" s="232" t="str">
        <f>IF(E81="","",SUM(E81:E83))</f>
        <v/>
      </c>
      <c r="J81" s="231" t="str">
        <f>IF(E81="","",SUM(F81:F83))</f>
        <v/>
      </c>
      <c r="K81" s="233" t="str">
        <f>IF(E81="","",I81/(45+J81))</f>
        <v/>
      </c>
      <c r="L81" s="99"/>
      <c r="N81" s="22"/>
    </row>
    <row r="82" spans="2:14" x14ac:dyDescent="0.15">
      <c r="B82" s="165"/>
      <c r="C82" s="165"/>
      <c r="D82" s="339">
        <v>1.4</v>
      </c>
      <c r="E82" s="336"/>
      <c r="F82" s="279"/>
      <c r="G82" s="335" t="str">
        <f t="shared" si="1"/>
        <v/>
      </c>
      <c r="I82" s="238"/>
      <c r="J82" s="234"/>
      <c r="K82" s="260"/>
      <c r="L82" s="96"/>
      <c r="N82" s="22"/>
    </row>
    <row r="83" spans="2:14" ht="13" thickBot="1" x14ac:dyDescent="0.2">
      <c r="B83" s="165"/>
      <c r="C83" s="165"/>
      <c r="D83" s="340">
        <v>1</v>
      </c>
      <c r="E83" s="337"/>
      <c r="F83" s="280"/>
      <c r="G83" s="350" t="str">
        <f t="shared" si="1"/>
        <v/>
      </c>
      <c r="I83" s="245"/>
      <c r="J83" s="264"/>
      <c r="K83" s="251"/>
      <c r="L83" s="96"/>
      <c r="N83" s="22"/>
    </row>
    <row r="84" spans="2:14" x14ac:dyDescent="0.15">
      <c r="B84" s="165">
        <v>26</v>
      </c>
      <c r="C84" s="169"/>
      <c r="D84" s="339">
        <v>1.8</v>
      </c>
      <c r="E84" s="338"/>
      <c r="F84" s="281"/>
      <c r="G84" s="342" t="str">
        <f t="shared" si="1"/>
        <v/>
      </c>
      <c r="I84" s="240" t="str">
        <f>IF(E84="","",SUM(E84:E86))</f>
        <v/>
      </c>
      <c r="J84" s="235" t="str">
        <f>IF(E84="","",SUM(F84:F86))</f>
        <v/>
      </c>
      <c r="K84" s="265" t="str">
        <f>IF(E84="","",I84/(45+J84))</f>
        <v/>
      </c>
      <c r="L84" s="99"/>
      <c r="N84" s="22"/>
    </row>
    <row r="85" spans="2:14" x14ac:dyDescent="0.15">
      <c r="B85" s="165"/>
      <c r="C85" s="165"/>
      <c r="D85" s="339">
        <v>1.4</v>
      </c>
      <c r="E85" s="336"/>
      <c r="F85" s="279"/>
      <c r="G85" s="335" t="str">
        <f t="shared" si="1"/>
        <v/>
      </c>
      <c r="I85" s="238"/>
      <c r="J85" s="234"/>
      <c r="K85" s="260"/>
      <c r="L85" s="96"/>
      <c r="N85" s="22"/>
    </row>
    <row r="86" spans="2:14" ht="13" thickBot="1" x14ac:dyDescent="0.2">
      <c r="B86" s="165"/>
      <c r="C86" s="165"/>
      <c r="D86" s="340">
        <v>1</v>
      </c>
      <c r="E86" s="337"/>
      <c r="F86" s="280"/>
      <c r="G86" s="350" t="str">
        <f t="shared" si="1"/>
        <v/>
      </c>
      <c r="I86" s="245"/>
      <c r="J86" s="264"/>
      <c r="K86" s="251"/>
      <c r="L86" s="96"/>
      <c r="N86" s="22"/>
    </row>
    <row r="87" spans="2:14" x14ac:dyDescent="0.15">
      <c r="B87" s="165">
        <v>27</v>
      </c>
      <c r="C87" s="169"/>
      <c r="D87" s="339">
        <v>1.8</v>
      </c>
      <c r="E87" s="338"/>
      <c r="F87" s="281"/>
      <c r="G87" s="342" t="str">
        <f t="shared" si="1"/>
        <v/>
      </c>
      <c r="I87" s="240" t="str">
        <f>IF(E87="","",SUM(E87:E89))</f>
        <v/>
      </c>
      <c r="J87" s="235" t="str">
        <f>IF(E87="","",SUM(F87:F89))</f>
        <v/>
      </c>
      <c r="K87" s="265" t="str">
        <f>IF(E87="","",I87/(45+J87))</f>
        <v/>
      </c>
      <c r="L87" s="99"/>
      <c r="N87" s="22"/>
    </row>
    <row r="88" spans="2:14" x14ac:dyDescent="0.15">
      <c r="B88" s="165"/>
      <c r="C88" s="165"/>
      <c r="D88" s="339">
        <v>1.4</v>
      </c>
      <c r="E88" s="336"/>
      <c r="F88" s="279"/>
      <c r="G88" s="335" t="str">
        <f t="shared" si="1"/>
        <v/>
      </c>
      <c r="I88" s="238"/>
      <c r="J88" s="234"/>
      <c r="K88" s="260"/>
      <c r="L88" s="96"/>
      <c r="N88" s="22"/>
    </row>
    <row r="89" spans="2:14" ht="13" thickBot="1" x14ac:dyDescent="0.2">
      <c r="B89" s="165"/>
      <c r="C89" s="165"/>
      <c r="D89" s="340">
        <v>1</v>
      </c>
      <c r="E89" s="337"/>
      <c r="F89" s="280"/>
      <c r="G89" s="350" t="str">
        <f t="shared" si="1"/>
        <v/>
      </c>
      <c r="I89" s="245"/>
      <c r="J89" s="264"/>
      <c r="K89" s="251"/>
      <c r="L89" s="96"/>
      <c r="N89" s="22"/>
    </row>
    <row r="90" spans="2:14" x14ac:dyDescent="0.15">
      <c r="B90" s="165">
        <v>28</v>
      </c>
      <c r="C90" s="169"/>
      <c r="D90" s="339">
        <v>1.8</v>
      </c>
      <c r="E90" s="338"/>
      <c r="F90" s="281"/>
      <c r="G90" s="342" t="str">
        <f t="shared" si="1"/>
        <v/>
      </c>
      <c r="I90" s="240" t="str">
        <f>IF(E90="","",SUM(E90:E92))</f>
        <v/>
      </c>
      <c r="J90" s="235" t="str">
        <f>IF(E90="","",SUM(F90:F92))</f>
        <v/>
      </c>
      <c r="K90" s="265" t="str">
        <f>IF(E90="","",I90/(45+J90))</f>
        <v/>
      </c>
      <c r="L90" s="99"/>
      <c r="N90" s="22"/>
    </row>
    <row r="91" spans="2:14" x14ac:dyDescent="0.15">
      <c r="B91" s="165"/>
      <c r="C91" s="165"/>
      <c r="D91" s="339">
        <v>1.4</v>
      </c>
      <c r="E91" s="336"/>
      <c r="F91" s="279"/>
      <c r="G91" s="335" t="str">
        <f t="shared" si="1"/>
        <v/>
      </c>
      <c r="I91" s="238"/>
      <c r="J91" s="234"/>
      <c r="K91" s="260"/>
      <c r="L91" s="96"/>
      <c r="N91" s="22"/>
    </row>
    <row r="92" spans="2:14" ht="13" thickBot="1" x14ac:dyDescent="0.2">
      <c r="B92" s="165"/>
      <c r="C92" s="165"/>
      <c r="D92" s="340">
        <v>1</v>
      </c>
      <c r="E92" s="337"/>
      <c r="F92" s="280"/>
      <c r="G92" s="350" t="str">
        <f t="shared" si="1"/>
        <v/>
      </c>
      <c r="I92" s="239"/>
      <c r="J92" s="234"/>
      <c r="K92" s="260"/>
      <c r="L92" s="96"/>
      <c r="N92" s="22"/>
    </row>
    <row r="93" spans="2:14" x14ac:dyDescent="0.15">
      <c r="B93" s="165">
        <v>29</v>
      </c>
      <c r="C93" s="169"/>
      <c r="D93" s="339">
        <v>1.8</v>
      </c>
      <c r="E93" s="338"/>
      <c r="F93" s="281"/>
      <c r="G93" s="342" t="str">
        <f t="shared" si="1"/>
        <v/>
      </c>
      <c r="I93" s="232" t="str">
        <f>IF(E93="","",SUM(E93:E95))</f>
        <v/>
      </c>
      <c r="J93" s="231" t="str">
        <f>IF(E93="","",SUM(F93:F95))</f>
        <v/>
      </c>
      <c r="K93" s="233" t="str">
        <f>IF(E93="","",I93/(45+J93))</f>
        <v/>
      </c>
      <c r="L93" s="99"/>
      <c r="N93" s="22"/>
    </row>
    <row r="94" spans="2:14" x14ac:dyDescent="0.15">
      <c r="B94" s="165"/>
      <c r="C94" s="165"/>
      <c r="D94" s="339">
        <v>1.4</v>
      </c>
      <c r="E94" s="336"/>
      <c r="F94" s="279"/>
      <c r="G94" s="335" t="str">
        <f t="shared" si="1"/>
        <v/>
      </c>
      <c r="I94" s="238"/>
      <c r="J94" s="234"/>
      <c r="K94" s="260"/>
      <c r="L94" s="96"/>
      <c r="N94" s="22"/>
    </row>
    <row r="95" spans="2:14" ht="13" thickBot="1" x14ac:dyDescent="0.2">
      <c r="B95" s="165"/>
      <c r="C95" s="165"/>
      <c r="D95" s="340">
        <v>1</v>
      </c>
      <c r="E95" s="337"/>
      <c r="F95" s="280"/>
      <c r="G95" s="350" t="str">
        <f t="shared" si="1"/>
        <v/>
      </c>
      <c r="I95" s="239"/>
      <c r="J95" s="234"/>
      <c r="K95" s="260"/>
      <c r="L95" s="96"/>
      <c r="N95" s="22"/>
    </row>
    <row r="96" spans="2:14" x14ac:dyDescent="0.15">
      <c r="B96" s="165">
        <v>30</v>
      </c>
      <c r="C96" s="169"/>
      <c r="D96" s="339">
        <v>1.8</v>
      </c>
      <c r="E96" s="338"/>
      <c r="F96" s="281"/>
      <c r="G96" s="342" t="str">
        <f t="shared" si="1"/>
        <v/>
      </c>
      <c r="I96" s="240" t="str">
        <f>IF(E96="","",SUM(E96:E98))</f>
        <v/>
      </c>
      <c r="J96" s="261" t="str">
        <f>IF(E96="","",SUM(F96:F98))</f>
        <v/>
      </c>
      <c r="K96" s="233" t="str">
        <f>IF(E96="","",I96/(45+J96))</f>
        <v/>
      </c>
      <c r="L96" s="99"/>
      <c r="N96" s="22"/>
    </row>
    <row r="97" spans="2:14" x14ac:dyDescent="0.15">
      <c r="B97" s="85"/>
      <c r="C97" s="98"/>
      <c r="D97" s="339">
        <v>1.4</v>
      </c>
      <c r="E97" s="336"/>
      <c r="F97" s="279"/>
      <c r="G97" s="335" t="str">
        <f t="shared" si="1"/>
        <v/>
      </c>
      <c r="I97" s="179"/>
      <c r="J97" s="262"/>
      <c r="K97" s="263"/>
      <c r="L97" s="264"/>
      <c r="N97" s="22"/>
    </row>
    <row r="98" spans="2:14" ht="13" thickBot="1" x14ac:dyDescent="0.2">
      <c r="B98" s="85"/>
      <c r="C98" s="98"/>
      <c r="D98" s="347">
        <v>1</v>
      </c>
      <c r="E98" s="348"/>
      <c r="F98" s="349"/>
      <c r="G98" s="350" t="str">
        <f t="shared" si="1"/>
        <v/>
      </c>
      <c r="I98" s="96"/>
      <c r="J98" s="96"/>
      <c r="K98" s="185"/>
      <c r="L98" s="96"/>
      <c r="N98" s="22"/>
    </row>
  </sheetData>
  <mergeCells count="9">
    <mergeCell ref="B3:K3"/>
    <mergeCell ref="M6:Q6"/>
    <mergeCell ref="B2:K2"/>
    <mergeCell ref="B4:K4"/>
    <mergeCell ref="M18:Q19"/>
    <mergeCell ref="G6:K6"/>
    <mergeCell ref="I7:K7"/>
    <mergeCell ref="O8:P8"/>
    <mergeCell ref="C6:E6"/>
  </mergeCells>
  <phoneticPr fontId="1" type="noConversion"/>
  <pageMargins left="0.7" right="0.7" top="0.75" bottom="0.75" header="0.3" footer="0.3"/>
  <pageSetup orientation="portrait" r:id="rId1"/>
  <ignoredErrors>
    <ignoredError sqref="O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Scoring</vt:lpstr>
      <vt:lpstr>Print Results</vt:lpstr>
      <vt:lpstr>Repeat Assessments</vt:lpstr>
      <vt:lpstr>Healthy Controls</vt:lpstr>
      <vt:lpstr>Set Up Other Group Data</vt:lpstr>
      <vt:lpstr>'Print Results'!Print_Area</vt:lpstr>
      <vt:lpstr>'Repeat Assessments'!Print_Area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ANBH</dc:creator>
  <cp:keywords/>
  <dc:description/>
  <cp:lastModifiedBy>Greenberg, Glen D</cp:lastModifiedBy>
  <cp:revision/>
  <cp:lastPrinted>2026-01-11T22:18:31Z</cp:lastPrinted>
  <dcterms:created xsi:type="dcterms:W3CDTF">2006-06-12T14:40:16Z</dcterms:created>
  <dcterms:modified xsi:type="dcterms:W3CDTF">2026-01-17T19:53:33Z</dcterms:modified>
  <cp:category/>
  <cp:contentStatus/>
</cp:coreProperties>
</file>