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drawings/drawing4.xml" ContentType="application/vnd.openxmlformats-officedocument.drawing+xml"/>
  <Override PartName="/xl/charts/chart7.xml" ContentType="application/vnd.openxmlformats-officedocument.drawingml.chart+xml"/>
  <Override PartName="/xl/charts/style6.xml" ContentType="application/vnd.ms-office.chartstyle+xml"/>
  <Override PartName="/xl/charts/colors6.xml" ContentType="application/vnd.ms-office.chartcolorstyle+xml"/>
  <Override PartName="/xl/drawings/drawing5.xml" ContentType="application/vnd.openxmlformats-officedocument.drawingml.chartshapes+xml"/>
  <Override PartName="/xl/charts/chart8.xml" ContentType="application/vnd.openxmlformats-officedocument.drawingml.chart+xml"/>
  <Override PartName="/xl/charts/chart9.xml" ContentType="application/vnd.openxmlformats-officedocument.drawingml.chart+xml"/>
  <Override PartName="/xl/charts/style7.xml" ContentType="application/vnd.ms-office.chartstyle+xml"/>
  <Override PartName="/xl/charts/colors7.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showInkAnnotation="0" codeName="ThisWorkbook" autoCompressPictures="0" defaultThemeVersion="166925"/>
  <mc:AlternateContent xmlns:mc="http://schemas.openxmlformats.org/markup-compatibility/2006">
    <mc:Choice Requires="x15">
      <x15ac:absPath xmlns:x15ac="http://schemas.microsoft.com/office/spreadsheetml/2010/11/ac" url="C:\Users\gdgre\Dropbox\Tens Test\"/>
    </mc:Choice>
  </mc:AlternateContent>
  <xr:revisionPtr revIDLastSave="0" documentId="13_ncr:1_{F1F2F19C-9670-4400-83EA-2E73A10238BF}" xr6:coauthVersionLast="47" xr6:coauthVersionMax="47" xr10:uidLastSave="{00000000-0000-0000-0000-000000000000}"/>
  <bookViews>
    <workbookView xWindow="6084" yWindow="408" windowWidth="21408" windowHeight="16452" xr2:uid="{00000000-000D-0000-FFFF-FFFF00000000}"/>
  </bookViews>
  <sheets>
    <sheet name="Enter Scores" sheetId="1" r:id="rId1"/>
    <sheet name="Repeated Assessments" sheetId="3" r:id="rId2"/>
    <sheet name="Set Up Other Group Data" sheetId="2" r:id="rId3"/>
    <sheet name="Healthy Controls Comparison" sheetId="4" r:id="rId4"/>
    <sheet name="Print Results" sheetId="6" r:id="rId5"/>
    <sheet name="AI interpretation" sheetId="7" r:id="rId6"/>
  </sheets>
  <definedNames>
    <definedName name="_xlnm.Print_Area" localSheetId="4">'Print Results'!$B$2:$J$43</definedName>
    <definedName name="_xlnm.Print_Area" localSheetId="1">'Repeated Assessments'!$B$2:$F$34</definedName>
  </definedNames>
  <calcPr calcId="191029" iterateCount="5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5" i="6" l="1"/>
  <c r="I37" i="6"/>
  <c r="I42" i="6"/>
  <c r="I43" i="6"/>
  <c r="O32" i="2"/>
  <c r="O34" i="2" s="1"/>
  <c r="P35" i="1" s="1"/>
  <c r="P33" i="1"/>
  <c r="I41" i="6"/>
  <c r="P34" i="1" l="1"/>
  <c r="H11" i="1"/>
  <c r="E11" i="6" s="1"/>
  <c r="H12" i="1"/>
  <c r="E12" i="6" s="1"/>
  <c r="H10" i="1"/>
  <c r="E10" i="6" s="1"/>
  <c r="D7" i="7"/>
  <c r="D8" i="7"/>
  <c r="D6" i="7"/>
  <c r="C7" i="7"/>
  <c r="C8" i="7"/>
  <c r="C6" i="7"/>
  <c r="L2" i="1"/>
  <c r="G2" i="1"/>
  <c r="D10" i="7"/>
  <c r="B10" i="7"/>
  <c r="C2" i="6"/>
  <c r="H2" i="6"/>
  <c r="I2" i="6"/>
  <c r="F2" i="6"/>
  <c r="G28" i="2"/>
  <c r="G29" i="2"/>
  <c r="G30" i="2"/>
  <c r="G31" i="2"/>
  <c r="G32" i="2"/>
  <c r="G33" i="2"/>
  <c r="G22" i="2"/>
  <c r="G23" i="2"/>
  <c r="G24" i="2"/>
  <c r="G25" i="2"/>
  <c r="G26" i="2"/>
  <c r="G27" i="2"/>
  <c r="O8" i="2"/>
  <c r="D6" i="6"/>
  <c r="M33" i="1"/>
  <c r="F4" i="4"/>
  <c r="D12" i="6"/>
  <c r="C12" i="6"/>
  <c r="C11" i="6"/>
  <c r="C10" i="6"/>
  <c r="D36" i="6" l="1"/>
  <c r="I36" i="6"/>
  <c r="D11" i="6"/>
  <c r="D10" i="6"/>
  <c r="D37" i="6"/>
  <c r="X84" i="6"/>
  <c r="X81" i="6"/>
  <c r="F7" i="3"/>
  <c r="F13" i="1"/>
  <c r="C4" i="4"/>
  <c r="C13" i="6" l="1"/>
  <c r="C14" i="6" s="1"/>
  <c r="O4" i="2"/>
  <c r="C14" i="3"/>
  <c r="Q4" i="1" s="1"/>
  <c r="F11" i="3"/>
  <c r="F10" i="3"/>
  <c r="F9" i="3"/>
  <c r="F8" i="3"/>
  <c r="G99" i="2"/>
  <c r="G98" i="2"/>
  <c r="K97" i="2"/>
  <c r="J97" i="2"/>
  <c r="I97" i="2"/>
  <c r="G97" i="2"/>
  <c r="G96" i="2"/>
  <c r="G95" i="2"/>
  <c r="K94" i="2"/>
  <c r="J94" i="2"/>
  <c r="I94" i="2"/>
  <c r="G94" i="2"/>
  <c r="G93" i="2"/>
  <c r="G92" i="2"/>
  <c r="K91" i="2"/>
  <c r="J91" i="2"/>
  <c r="I91" i="2"/>
  <c r="G91" i="2"/>
  <c r="G90" i="2"/>
  <c r="G89" i="2"/>
  <c r="K88" i="2"/>
  <c r="J88" i="2"/>
  <c r="I88" i="2"/>
  <c r="G88" i="2"/>
  <c r="G87" i="2"/>
  <c r="G86" i="2"/>
  <c r="K85" i="2"/>
  <c r="J85" i="2"/>
  <c r="I85" i="2"/>
  <c r="G85" i="2"/>
  <c r="G84" i="2"/>
  <c r="G83" i="2"/>
  <c r="K82" i="2"/>
  <c r="J82" i="2"/>
  <c r="I82" i="2"/>
  <c r="G82" i="2"/>
  <c r="G81" i="2"/>
  <c r="G80" i="2"/>
  <c r="K79" i="2"/>
  <c r="J79" i="2"/>
  <c r="I79" i="2"/>
  <c r="G79" i="2"/>
  <c r="G78" i="2"/>
  <c r="G77" i="2"/>
  <c r="K76" i="2"/>
  <c r="J76" i="2"/>
  <c r="I76" i="2"/>
  <c r="G76" i="2"/>
  <c r="G75" i="2"/>
  <c r="G74" i="2"/>
  <c r="K73" i="2"/>
  <c r="J73" i="2"/>
  <c r="I73" i="2"/>
  <c r="G73" i="2"/>
  <c r="G72" i="2"/>
  <c r="G71" i="2"/>
  <c r="K70" i="2"/>
  <c r="J70" i="2"/>
  <c r="I70" i="2"/>
  <c r="G70" i="2"/>
  <c r="G69" i="2"/>
  <c r="G68" i="2"/>
  <c r="K67" i="2"/>
  <c r="J67" i="2"/>
  <c r="I67" i="2"/>
  <c r="G67" i="2"/>
  <c r="G66" i="2"/>
  <c r="G65" i="2"/>
  <c r="K64" i="2"/>
  <c r="J64" i="2"/>
  <c r="I64" i="2"/>
  <c r="G64" i="2"/>
  <c r="G63" i="2"/>
  <c r="G62" i="2"/>
  <c r="K61" i="2"/>
  <c r="J61" i="2"/>
  <c r="I61" i="2"/>
  <c r="G61" i="2"/>
  <c r="G60" i="2"/>
  <c r="G59" i="2"/>
  <c r="K58" i="2"/>
  <c r="J58" i="2"/>
  <c r="I58" i="2"/>
  <c r="G58" i="2"/>
  <c r="G57" i="2"/>
  <c r="G56" i="2"/>
  <c r="K55" i="2"/>
  <c r="J55" i="2"/>
  <c r="I55" i="2"/>
  <c r="G55" i="2"/>
  <c r="G54" i="2"/>
  <c r="G53" i="2"/>
  <c r="K52" i="2"/>
  <c r="J52" i="2"/>
  <c r="I52" i="2"/>
  <c r="G52" i="2"/>
  <c r="G51" i="2"/>
  <c r="G50" i="2"/>
  <c r="K49" i="2"/>
  <c r="J49" i="2"/>
  <c r="I49" i="2"/>
  <c r="G49" i="2"/>
  <c r="G48" i="2"/>
  <c r="G47" i="2"/>
  <c r="K46" i="2"/>
  <c r="J46" i="2"/>
  <c r="I46" i="2"/>
  <c r="G46" i="2"/>
  <c r="G45" i="2"/>
  <c r="G44" i="2"/>
  <c r="K43" i="2"/>
  <c r="J43" i="2"/>
  <c r="I43" i="2"/>
  <c r="G43" i="2"/>
  <c r="G42" i="2"/>
  <c r="G41" i="2"/>
  <c r="K40" i="2"/>
  <c r="J40" i="2"/>
  <c r="I40" i="2"/>
  <c r="G40" i="2"/>
  <c r="G39" i="2"/>
  <c r="G38" i="2"/>
  <c r="K37" i="2"/>
  <c r="J37" i="2"/>
  <c r="I37" i="2"/>
  <c r="G37" i="2"/>
  <c r="G36" i="2"/>
  <c r="G35" i="2"/>
  <c r="K34" i="2"/>
  <c r="J34" i="2"/>
  <c r="I34" i="2"/>
  <c r="G34" i="2"/>
  <c r="J31" i="2"/>
  <c r="I31" i="2"/>
  <c r="J28" i="2"/>
  <c r="I28" i="2"/>
  <c r="J25" i="2"/>
  <c r="I25" i="2"/>
  <c r="K25" i="2" s="1"/>
  <c r="J22" i="2"/>
  <c r="I22" i="2"/>
  <c r="K22" i="2" s="1"/>
  <c r="G21" i="2"/>
  <c r="G20" i="2"/>
  <c r="J19" i="2"/>
  <c r="I19" i="2"/>
  <c r="G19" i="2"/>
  <c r="G18" i="2"/>
  <c r="G17" i="2"/>
  <c r="J16" i="2"/>
  <c r="I16" i="2"/>
  <c r="G16" i="2"/>
  <c r="G15" i="2"/>
  <c r="G14" i="2"/>
  <c r="J13" i="2"/>
  <c r="I13" i="2"/>
  <c r="G13" i="2"/>
  <c r="G12" i="2"/>
  <c r="G11" i="2"/>
  <c r="J10" i="2"/>
  <c r="I10" i="2"/>
  <c r="G10" i="2"/>
  <c r="P12" i="2" l="1"/>
  <c r="O12" i="2"/>
  <c r="P11" i="2"/>
  <c r="O11" i="2"/>
  <c r="C17" i="3"/>
  <c r="C16" i="3"/>
  <c r="C15" i="3"/>
  <c r="K13" i="2"/>
  <c r="D17" i="3"/>
  <c r="F17" i="3"/>
  <c r="K19" i="2"/>
  <c r="K16" i="2"/>
  <c r="O14" i="2" s="1"/>
  <c r="O16" i="2"/>
  <c r="K31" i="2"/>
  <c r="K28" i="2"/>
  <c r="K10" i="2"/>
  <c r="O13" i="2" l="1"/>
  <c r="M34" i="1" s="1"/>
  <c r="G13" i="1" l="1"/>
  <c r="H13" i="1" s="1"/>
  <c r="E13" i="6" s="1"/>
  <c r="E8" i="4"/>
  <c r="D20" i="1" l="1"/>
  <c r="D13" i="6"/>
  <c r="E14" i="6" s="1"/>
  <c r="T50" i="6" s="1"/>
  <c r="T51" i="6" s="1"/>
  <c r="F9" i="4"/>
  <c r="E9" i="4"/>
  <c r="F8" i="4"/>
  <c r="D19" i="1"/>
  <c r="H14" i="1"/>
  <c r="C21" i="1"/>
  <c r="C19" i="1"/>
  <c r="C31" i="6" s="1"/>
  <c r="F14" i="1"/>
  <c r="C20" i="1"/>
  <c r="C32" i="6" s="1"/>
  <c r="C15" i="6" l="1"/>
  <c r="O15" i="2"/>
  <c r="D32" i="6"/>
  <c r="G9" i="4"/>
  <c r="D31" i="6"/>
  <c r="G8" i="4"/>
  <c r="D21" i="1"/>
  <c r="O14" i="1" s="1"/>
  <c r="E21" i="1"/>
  <c r="E33" i="6" s="1"/>
  <c r="C33" i="6"/>
  <c r="F20" i="1"/>
  <c r="F32" i="6" s="1"/>
  <c r="E20" i="1"/>
  <c r="E32" i="6" s="1"/>
  <c r="E11" i="4"/>
  <c r="F10" i="4"/>
  <c r="E10" i="4"/>
  <c r="F11" i="4"/>
  <c r="F21" i="1"/>
  <c r="O13" i="1" s="1"/>
  <c r="F19" i="1"/>
  <c r="F31" i="6" s="1"/>
  <c r="E19" i="1"/>
  <c r="E31" i="6" s="1"/>
  <c r="Q10" i="1" l="1"/>
  <c r="D7" i="6" s="1"/>
  <c r="D15" i="6"/>
  <c r="I38" i="6"/>
  <c r="M35" i="1"/>
  <c r="G11" i="4"/>
  <c r="D33" i="6"/>
  <c r="F33" i="6"/>
  <c r="C33" i="1" l="1"/>
  <c r="D38" i="6" s="1"/>
  <c r="C34" i="1" l="1"/>
  <c r="E31" i="1" s="1"/>
  <c r="E32" i="1" l="1"/>
  <c r="B40" i="6" s="1"/>
  <c r="E39" i="6"/>
  <c r="D39" i="6"/>
  <c r="T85" i="1"/>
  <c r="T88" i="1"/>
</calcChain>
</file>

<file path=xl/sharedStrings.xml><?xml version="1.0" encoding="utf-8"?>
<sst xmlns="http://schemas.openxmlformats.org/spreadsheetml/2006/main" count="204" uniqueCount="162">
  <si>
    <t>Name</t>
  </si>
  <si>
    <t>Date</t>
  </si>
  <si>
    <t>Diagnosis or Group</t>
  </si>
  <si>
    <t>Correct</t>
  </si>
  <si>
    <t>Commissions</t>
  </si>
  <si>
    <t>Accuracy Index</t>
  </si>
  <si>
    <t>1.8 sec.</t>
  </si>
  <si>
    <t>Score</t>
  </si>
  <si>
    <t>z score</t>
  </si>
  <si>
    <t>T score</t>
  </si>
  <si>
    <t>SS</t>
  </si>
  <si>
    <t>1.4 sec.</t>
  </si>
  <si>
    <t>1.0 sec.</t>
  </si>
  <si>
    <t xml:space="preserve">Target Hit % </t>
  </si>
  <si>
    <t>Difficulty Rating</t>
  </si>
  <si>
    <t>Estimated Accuracy %</t>
  </si>
  <si>
    <t>Actual Target Accuracy</t>
  </si>
  <si>
    <t>Difference</t>
  </si>
  <si>
    <t>Easy</t>
  </si>
  <si>
    <t>A little difficult</t>
  </si>
  <si>
    <t>Moderately difficult</t>
  </si>
  <si>
    <t>Extremely difficult</t>
  </si>
  <si>
    <t>Sample</t>
  </si>
  <si>
    <t>Administration #</t>
  </si>
  <si>
    <t>STATISTICS</t>
  </si>
  <si>
    <t>Average AI =</t>
  </si>
  <si>
    <t>Range =</t>
  </si>
  <si>
    <t>SD =</t>
  </si>
  <si>
    <t>Note</t>
  </si>
  <si>
    <t>AI</t>
  </si>
  <si>
    <t>Group stats</t>
  </si>
  <si>
    <t>Mean</t>
  </si>
  <si>
    <t>sd</t>
  </si>
  <si>
    <t>HEALTHY NORMS</t>
  </si>
  <si>
    <t>SD</t>
  </si>
  <si>
    <t>Target %</t>
  </si>
  <si>
    <t>REPEAT ASSESSMENTS</t>
  </si>
  <si>
    <t>Group Name</t>
  </si>
  <si>
    <t>to</t>
  </si>
  <si>
    <t>RESULTS SUMMARY</t>
  </si>
  <si>
    <t>Count</t>
  </si>
  <si>
    <t xml:space="preserve">Totals </t>
  </si>
  <si>
    <t>TENS TEST RESULTS (Correct vs. Commissions)</t>
  </si>
  <si>
    <t>Trial (secs)</t>
  </si>
  <si>
    <t>Range</t>
  </si>
  <si>
    <t>Number of Assessments =</t>
  </si>
  <si>
    <t>SET UP OTHER TENS TEST GROUP DATA</t>
  </si>
  <si>
    <t>Estimated Target %</t>
  </si>
  <si>
    <t>Memory concerns</t>
  </si>
  <si>
    <t>Difficulty rating</t>
  </si>
  <si>
    <t>Interpretation</t>
  </si>
  <si>
    <t>Age</t>
  </si>
  <si>
    <t>Ed</t>
  </si>
  <si>
    <t>Sex</t>
  </si>
  <si>
    <t>Male</t>
  </si>
  <si>
    <t>Rate using drop-down list</t>
  </si>
  <si>
    <t>INTERVAL (secs)</t>
  </si>
  <si>
    <t>Sam Sample</t>
  </si>
  <si>
    <t>Enter ID</t>
  </si>
  <si>
    <t>Scores</t>
  </si>
  <si>
    <t>Accuracy Indexes</t>
  </si>
  <si>
    <t>Sample data</t>
  </si>
  <si>
    <t>CORRECT and COMMISSIONS</t>
  </si>
  <si>
    <t>Group name</t>
  </si>
  <si>
    <t>Number of Administrations</t>
  </si>
  <si>
    <t>ACCURACY INDEXES</t>
  </si>
  <si>
    <t>Interval secs.</t>
  </si>
  <si>
    <t>1.8</t>
  </si>
  <si>
    <t>1.4</t>
  </si>
  <si>
    <t>1.0</t>
  </si>
  <si>
    <t xml:space="preserve"> Totals </t>
  </si>
  <si>
    <t xml:space="preserve"> Target Hit % </t>
  </si>
  <si>
    <t>Accuracy Index (AI)</t>
  </si>
  <si>
    <r>
      <t xml:space="preserve">A raw score </t>
    </r>
    <r>
      <rPr>
        <u/>
        <sz val="8"/>
        <rFont val="Calibri (Body)"/>
      </rPr>
      <t>&gt;</t>
    </r>
    <r>
      <rPr>
        <sz val="8"/>
        <rFont val="Calibri"/>
        <family val="2"/>
        <scheme val="minor"/>
      </rPr>
      <t xml:space="preserve"> 1.5 sd below the healthy norm is in </t>
    </r>
    <r>
      <rPr>
        <sz val="8"/>
        <color rgb="FFFF0000"/>
        <rFont val="Calibri (Body)"/>
      </rPr>
      <t>red</t>
    </r>
    <r>
      <rPr>
        <sz val="8"/>
        <rFont val="Calibri"/>
        <family val="2"/>
        <scheme val="minor"/>
      </rPr>
      <t>.</t>
    </r>
  </si>
  <si>
    <t>RESPONDENT vs HEALTHY NORMS</t>
  </si>
  <si>
    <t>Name of Respondent</t>
  </si>
  <si>
    <t>Group or Diagnosis</t>
  </si>
  <si>
    <t>1.1.26</t>
  </si>
  <si>
    <t>2..1.26</t>
  </si>
  <si>
    <t>3.1.26</t>
  </si>
  <si>
    <t xml:space="preserve"> Commission errors:  Higher score = more impairment</t>
  </si>
  <si>
    <t xml:space="preserve">  z score</t>
  </si>
  <si>
    <t>© Glen D. Greenberg PhD</t>
  </si>
  <si>
    <t>greenbergg22@gmail.com</t>
  </si>
  <si>
    <t>Results Summary</t>
  </si>
  <si>
    <t>DIRECTIONS</t>
  </si>
  <si>
    <t>Stimulus interval</t>
  </si>
  <si>
    <t>Number of commission errors</t>
  </si>
  <si>
    <t>1.8 seconds</t>
  </si>
  <si>
    <t>1.4 seconds</t>
  </si>
  <si>
    <t>1.0 seconds</t>
  </si>
  <si>
    <t>Number correct out of 15</t>
  </si>
  <si>
    <t>Google Gemini</t>
  </si>
  <si>
    <t>Go to AI Interpretation sheet</t>
  </si>
  <si>
    <t>Respondent #</t>
  </si>
  <si>
    <t>RESPONDENT RESULTS</t>
  </si>
  <si>
    <t>OpenAI ChatCPT</t>
  </si>
  <si>
    <t>Specific disease sample</t>
  </si>
  <si>
    <t>RESPONDENT PERFORMANCE COMPARED TO HEALTHY NORMS</t>
  </si>
  <si>
    <t>RESPONDENT DIFFERENCE</t>
  </si>
  <si>
    <t>RESPONDENT RATING OF PERFORMANCE</t>
  </si>
  <si>
    <t>Enter Number
Correct</t>
  </si>
  <si>
    <r>
      <rPr>
        <sz val="20"/>
        <color rgb="FFFFFF00"/>
        <rFont val="Calibri"/>
        <family val="2"/>
      </rPr>
      <t xml:space="preserve">               </t>
    </r>
    <r>
      <rPr>
        <sz val="8"/>
        <color rgb="FFFFFF00"/>
        <rFont val="Calibri"/>
        <family val="2"/>
      </rPr>
      <t xml:space="preserve">
</t>
    </r>
    <r>
      <rPr>
        <sz val="16"/>
        <color rgb="FFFFFF00"/>
        <rFont val="Calibri"/>
        <family val="2"/>
      </rPr>
      <t xml:space="preserve">                   </t>
    </r>
  </si>
  <si>
    <t>ACCURACY INDEX (Total Score)</t>
  </si>
  <si>
    <t>Date of testing</t>
  </si>
  <si>
    <t>© Glen D. Greenberg, PhD, ABPP
www.greenbergg22@gmail.com</t>
  </si>
  <si>
    <t>What activities would be helpful to enhance a person's ability to sustain concentration?</t>
  </si>
  <si>
    <t>Actual Target %</t>
  </si>
  <si>
    <t xml:space="preserve">                     1.8  secs.                       1.4 secs.                       1.0 secs.</t>
  </si>
  <si>
    <t>When someone can initially pay attention well but then experiences difficulty when required to concentrate over a long period, what could be the causes and what strategies could help them?</t>
  </si>
  <si>
    <t>Respondent's scores compared to Local or Other Group norms (Optional)</t>
  </si>
  <si>
    <t>Enter Number of
Commissions</t>
  </si>
  <si>
    <t>The Accuracy Index is the best measure of performance as it takes into account the number of correct responses and commissions.</t>
  </si>
  <si>
    <t>ACCURACY INDEX  ACROSS TRIALS</t>
  </si>
  <si>
    <t>Copy and paste the following table into an AI chatbox to obtain an interpretation of the Tens Test results</t>
  </si>
  <si>
    <t>Group</t>
  </si>
  <si>
    <t>RESPONDENT'S AI USING DATA FROM OTHER SOURCE</t>
  </si>
  <si>
    <t>RESPONDENT'S AI USING TABLE DATA</t>
  </si>
  <si>
    <t>Group AI</t>
  </si>
  <si>
    <t>Respondent vs. Group</t>
  </si>
  <si>
    <t>RESPONDENT COMPARED TO TABLE OF SCORES</t>
  </si>
  <si>
    <t>RESPONDENT COMPARED TO KNOWN GROUP NORMS</t>
  </si>
  <si>
    <t>AI vs. Group</t>
  </si>
  <si>
    <t>Group Correct mean</t>
  </si>
  <si>
    <t>Group total Correct sd</t>
  </si>
  <si>
    <t>Enter #</t>
  </si>
  <si>
    <t>This sheet organizes and analyzes your group data. Enter the number of correct responses and commissions for each subject for the 3 trials. The Accuracy Index for each subject and for the group will be automatically generated. This table accomodates 30 subjects.</t>
  </si>
  <si>
    <t>10.1.26</t>
  </si>
  <si>
    <r>
      <rPr>
        <b/>
        <sz val="8"/>
        <rFont val="Calibri"/>
        <family val="2"/>
      </rPr>
      <t>T</t>
    </r>
    <r>
      <rPr>
        <sz val="8"/>
        <rFont val="Calibri"/>
        <family val="2"/>
      </rPr>
      <t xml:space="preserve">   (X̅ 50, sd 10)</t>
    </r>
  </si>
  <si>
    <r>
      <t xml:space="preserve">SS  </t>
    </r>
    <r>
      <rPr>
        <sz val="8"/>
        <rFont val="Calibri"/>
        <family val="2"/>
        <scheme val="minor"/>
      </rPr>
      <t xml:space="preserve"> (X̅ 100, sd 15)</t>
    </r>
  </si>
  <si>
    <r>
      <t>z</t>
    </r>
    <r>
      <rPr>
        <sz val="8"/>
        <rFont val="Calibri"/>
        <family val="2"/>
        <scheme val="minor"/>
      </rPr>
      <t xml:space="preserve"> (sd) score</t>
    </r>
  </si>
  <si>
    <t>You may need to sign-in with an AI agent to obtain results</t>
  </si>
  <si>
    <r>
      <rPr>
        <sz val="20"/>
        <color rgb="FFFFFF00"/>
        <rFont val="Calibri"/>
        <family val="2"/>
      </rPr>
      <t xml:space="preserve"> </t>
    </r>
    <r>
      <rPr>
        <sz val="18"/>
        <color rgb="FFFFFF00"/>
        <rFont val="Calibri"/>
        <family val="2"/>
      </rPr>
      <t>Tens Test</t>
    </r>
    <r>
      <rPr>
        <sz val="20"/>
        <color rgb="FFFFFF00"/>
        <rFont val="Calibri"/>
        <family val="2"/>
      </rPr>
      <t xml:space="preserve"> </t>
    </r>
    <r>
      <rPr>
        <sz val="9"/>
        <color rgb="FFFFFF00"/>
        <rFont val="Calibri"/>
        <family val="2"/>
      </rPr>
      <t>©</t>
    </r>
    <r>
      <rPr>
        <sz val="8"/>
        <color rgb="FFFFFF00"/>
        <rFont val="Calibri"/>
        <family val="2"/>
      </rPr>
      <t xml:space="preserve">                                             </t>
    </r>
    <r>
      <rPr>
        <sz val="10"/>
        <color rgb="FFFFFF00"/>
        <rFont val="Calibri"/>
        <family val="2"/>
      </rPr>
      <t xml:space="preserve">  </t>
    </r>
    <r>
      <rPr>
        <sz val="11"/>
        <color rgb="FFFFFF00"/>
        <rFont val="Calibri"/>
        <family val="2"/>
      </rPr>
      <t xml:space="preserve"> AI interpretation of results</t>
    </r>
  </si>
  <si>
    <t>When someone can pay attention well but experiences difficulty when required to rapidly think, what could be the causes and which strategies can help them?</t>
  </si>
  <si>
    <t>REPEATED TENS TEST ASSESSMENTS</t>
  </si>
  <si>
    <t xml:space="preserve">                        Group name</t>
  </si>
  <si>
    <t xml:space="preserve">                        Group AI</t>
  </si>
  <si>
    <t>Respondent's AI vs group</t>
  </si>
  <si>
    <t>Do not enter data into the above cells. The stats will be automatically generated using the table of individual scores. These results will also entered into the LOCAL OR OTHER GROUP norms table on the Scoring tab.</t>
  </si>
  <si>
    <t>Group AI sd</t>
  </si>
  <si>
    <t>Respondent A.I. vs group</t>
  </si>
  <si>
    <t>FROM INDIVIDUAL SCORES on data table</t>
  </si>
  <si>
    <t>Head injury sample</t>
  </si>
  <si>
    <t>Number Correct from Scoring tab =</t>
  </si>
  <si>
    <t>My patient group</t>
  </si>
  <si>
    <r>
      <t xml:space="preserve">
</t>
    </r>
    <r>
      <rPr>
        <b/>
        <sz val="9"/>
        <color theme="1"/>
        <rFont val="Calibri"/>
        <family val="2"/>
        <scheme val="minor"/>
      </rPr>
      <t xml:space="preserve">1)  </t>
    </r>
    <r>
      <rPr>
        <sz val="9"/>
        <color theme="1"/>
        <rFont val="Calibri"/>
        <family val="2"/>
        <scheme val="minor"/>
      </rPr>
      <t xml:space="preserve">Enter the number of correct responses and commission errors for each trial.
</t>
    </r>
    <r>
      <rPr>
        <b/>
        <sz val="9"/>
        <color theme="1"/>
        <rFont val="Calibri"/>
        <family val="2"/>
        <scheme val="minor"/>
      </rPr>
      <t>2)</t>
    </r>
    <r>
      <rPr>
        <sz val="9"/>
        <color theme="1"/>
        <rFont val="Calibri"/>
        <family val="2"/>
        <scheme val="minor"/>
      </rPr>
      <t xml:space="preserve">  Enter the respondent's estimated correct target identifications percent. 
</t>
    </r>
    <r>
      <rPr>
        <b/>
        <sz val="9"/>
        <color theme="1"/>
        <rFont val="Calibri"/>
        <family val="2"/>
        <scheme val="minor"/>
      </rPr>
      <t>3)</t>
    </r>
    <r>
      <rPr>
        <sz val="9"/>
        <color theme="1"/>
        <rFont val="Calibri"/>
        <family val="2"/>
        <scheme val="minor"/>
      </rPr>
      <t xml:space="preserve">  OPTIONAL: Enter local or other group norms for analysis if that information is available.</t>
    </r>
  </si>
  <si>
    <t>Other AI prompts to consider based on the respondent's results (Paste one into a Chat Box)</t>
  </si>
  <si>
    <t xml:space="preserve">                  1.8 sec                         1.4 sec.                   1.0 sec</t>
  </si>
  <si>
    <t>Respondent</t>
  </si>
  <si>
    <t xml:space="preserve"> Commissions</t>
  </si>
  <si>
    <t xml:space="preserve"> Correct</t>
  </si>
  <si>
    <t xml:space="preserve">                  Respondent A.I. vs group</t>
  </si>
  <si>
    <t xml:space="preserve">                  FROM KNOWN GROUP MEANS AND SD'S</t>
  </si>
  <si>
    <r>
      <t xml:space="preserve"> Tens Test </t>
    </r>
    <r>
      <rPr>
        <sz val="9"/>
        <color rgb="FFFFFF00"/>
        <rFont val="Calibri"/>
        <family val="2"/>
      </rPr>
      <t>© v. 4.3</t>
    </r>
    <r>
      <rPr>
        <sz val="16"/>
        <color rgb="FFFFFF00"/>
        <rFont val="Calibri"/>
        <family val="2"/>
      </rPr>
      <t xml:space="preserve">
</t>
    </r>
    <r>
      <rPr>
        <sz val="9"/>
        <color rgb="FFFFFF00"/>
        <rFont val="Calibri"/>
        <family val="2"/>
      </rPr>
      <t xml:space="preserve">  A test of sustained and selective auditory concentration</t>
    </r>
  </si>
  <si>
    <r>
      <t>TENS TEST</t>
    </r>
    <r>
      <rPr>
        <sz val="8"/>
        <color theme="1"/>
        <rFont val="Calibri"/>
        <family val="2"/>
        <scheme val="minor"/>
      </rPr>
      <t xml:space="preserve"> © 4.3</t>
    </r>
  </si>
  <si>
    <t>Analyze this table of results from the Tens Test and interpret the number of correct hits and commission errors over the three increasing faster auditory concentration trials. Healthy people perform this test with 95% accuracy.</t>
  </si>
  <si>
    <t>11.1.26</t>
  </si>
  <si>
    <t>In the white cells, enter the group name, number of correct mean and sd, and group AI sd from data from another source to obtain the respondent's AI compared to this group. These results will  entered into the LOCAL OR OTHER GROUP  table on the Scoring tab.</t>
  </si>
  <si>
    <t>TENS TEST ACCURACY INDEX ACROSS TRIALS</t>
  </si>
  <si>
    <t xml:space="preserve"> RESPONDENT COMPARISON TO HEALTHY TENS TEST CONTROLS</t>
  </si>
  <si>
    <t>RESPONDENT RATING OF THEIR TENS TEST PERFORMANCE</t>
  </si>
  <si>
    <r>
      <t xml:space="preserve">Use the </t>
    </r>
    <r>
      <rPr>
        <b/>
        <sz val="7"/>
        <color theme="1"/>
        <rFont val="Calibri"/>
        <family val="2"/>
        <scheme val="minor"/>
      </rPr>
      <t xml:space="preserve">Set Up Other Group Data </t>
    </r>
    <r>
      <rPr>
        <sz val="7"/>
        <color theme="1"/>
        <rFont val="Calibri"/>
        <family val="2"/>
        <scheme val="minor"/>
      </rPr>
      <t xml:space="preserve">tab to add a comparison group by inputting individual respondent scores. The results are automatically entered below. </t>
    </r>
    <r>
      <rPr>
        <b/>
        <sz val="7"/>
        <color theme="1"/>
        <rFont val="Calibri"/>
        <family val="2"/>
        <scheme val="minor"/>
      </rPr>
      <t>Do not enter data directly in the cells below.</t>
    </r>
    <r>
      <rPr>
        <sz val="7"/>
        <color theme="1"/>
        <rFont val="Calibri"/>
        <family val="2"/>
        <scheme val="minor"/>
      </rPr>
      <t xml:space="preserve"> You can also enter group data directly in the Set Up Other Group Data tab using group means without  a table of individual respondent scores.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</si>
</sst>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22">
    <font>
      <sz val="9"/>
      <name val="Arial"/>
    </font>
    <font>
      <sz val="8"/>
      <name val="Arial"/>
      <family val="2"/>
    </font>
    <font>
      <sz val="9"/>
      <color indexed="8"/>
      <name val="Tahoma"/>
      <family val="2"/>
    </font>
    <font>
      <b/>
      <sz val="9"/>
      <name val="Arial"/>
      <family val="2"/>
    </font>
    <font>
      <u/>
      <sz val="8"/>
      <name val="Arial"/>
      <family val="2"/>
    </font>
    <font>
      <sz val="9"/>
      <name val="Arial"/>
      <family val="2"/>
    </font>
    <font>
      <sz val="6"/>
      <color indexed="8"/>
      <name val="Arial"/>
      <family val="2"/>
    </font>
    <font>
      <sz val="11"/>
      <name val="Times New Roman"/>
      <family val="1"/>
    </font>
    <font>
      <sz val="8"/>
      <color theme="0" tint="-0.499984740745262"/>
      <name val="Arial"/>
      <family val="2"/>
    </font>
    <font>
      <sz val="18"/>
      <name val="Century Gothic"/>
      <family val="2"/>
    </font>
    <font>
      <u/>
      <sz val="9"/>
      <color theme="10"/>
      <name val="Arial"/>
      <family val="2"/>
    </font>
    <font>
      <u/>
      <sz val="9"/>
      <color theme="11"/>
      <name val="Arial"/>
      <family val="2"/>
    </font>
    <font>
      <b/>
      <sz val="13"/>
      <color theme="3"/>
      <name val="Calibri"/>
      <family val="2"/>
      <scheme val="minor"/>
    </font>
    <font>
      <sz val="9"/>
      <color theme="0"/>
      <name val="Arial"/>
      <family val="2"/>
    </font>
    <font>
      <sz val="11"/>
      <color theme="0"/>
      <name val="Times New Roman"/>
      <family val="1"/>
    </font>
    <font>
      <sz val="9"/>
      <name val="Calibri"/>
      <family val="2"/>
      <scheme val="minor"/>
    </font>
    <font>
      <sz val="8"/>
      <name val="Calibri"/>
      <family val="2"/>
      <scheme val="minor"/>
    </font>
    <font>
      <sz val="8"/>
      <color theme="1"/>
      <name val="Calibri"/>
      <family val="2"/>
      <scheme val="minor"/>
    </font>
    <font>
      <sz val="8"/>
      <color theme="0"/>
      <name val="Calibri"/>
      <family val="2"/>
      <scheme val="minor"/>
    </font>
    <font>
      <b/>
      <u/>
      <sz val="8"/>
      <name val="Calibri"/>
      <family val="2"/>
      <scheme val="minor"/>
    </font>
    <font>
      <b/>
      <sz val="8"/>
      <name val="Calibri"/>
      <family val="2"/>
      <scheme val="minor"/>
    </font>
    <font>
      <b/>
      <sz val="8"/>
      <color theme="1"/>
      <name val="Calibri"/>
      <family val="2"/>
      <scheme val="minor"/>
    </font>
    <font>
      <b/>
      <sz val="9"/>
      <color indexed="8"/>
      <name val="Calibri"/>
      <family val="2"/>
      <scheme val="minor"/>
    </font>
    <font>
      <sz val="8"/>
      <color theme="1" tint="0.249977111117893"/>
      <name val="Calibri"/>
      <family val="2"/>
      <scheme val="minor"/>
    </font>
    <font>
      <sz val="8"/>
      <color indexed="8"/>
      <name val="Calibri"/>
      <family val="2"/>
      <scheme val="minor"/>
    </font>
    <font>
      <sz val="8"/>
      <color rgb="FFFF0000"/>
      <name val="Calibri"/>
      <family val="2"/>
      <scheme val="minor"/>
    </font>
    <font>
      <sz val="8"/>
      <color theme="0" tint="-0.499984740745262"/>
      <name val="Calibri"/>
      <family val="2"/>
      <scheme val="minor"/>
    </font>
    <font>
      <b/>
      <sz val="9"/>
      <color rgb="FFFFFF00"/>
      <name val="Calibri"/>
      <family val="2"/>
      <scheme val="minor"/>
    </font>
    <font>
      <b/>
      <sz val="8"/>
      <name val="Calibri"/>
      <family val="2"/>
    </font>
    <font>
      <b/>
      <sz val="9"/>
      <color theme="0"/>
      <name val="Calibri"/>
      <family val="2"/>
      <scheme val="minor"/>
    </font>
    <font>
      <sz val="9"/>
      <color theme="1"/>
      <name val="Arial"/>
      <family val="2"/>
    </font>
    <font>
      <b/>
      <sz val="8"/>
      <color theme="4" tint="-0.249977111117893"/>
      <name val="Calibri"/>
      <family val="2"/>
      <scheme val="minor"/>
    </font>
    <font>
      <sz val="8"/>
      <color theme="0"/>
      <name val="Arial"/>
      <family val="2"/>
    </font>
    <font>
      <sz val="9"/>
      <color rgb="FFFF0000"/>
      <name val="Arial"/>
      <family val="2"/>
    </font>
    <font>
      <sz val="9"/>
      <color theme="0" tint="-0.499984740745262"/>
      <name val="Arial"/>
      <family val="2"/>
    </font>
    <font>
      <sz val="9"/>
      <color theme="0" tint="-0.499984740745262"/>
      <name val="Calibri"/>
      <family val="2"/>
      <scheme val="minor"/>
    </font>
    <font>
      <b/>
      <sz val="8"/>
      <color rgb="FFFF0000"/>
      <name val="Calibri"/>
      <family val="2"/>
      <scheme val="minor"/>
    </font>
    <font>
      <sz val="16"/>
      <color rgb="FFFFFF00"/>
      <name val="Calibri"/>
      <family val="2"/>
    </font>
    <font>
      <sz val="8"/>
      <color theme="4" tint="-0.249977111117893"/>
      <name val="Calibri"/>
      <family val="2"/>
      <scheme val="minor"/>
    </font>
    <font>
      <b/>
      <sz val="9"/>
      <color theme="1"/>
      <name val="Calibri"/>
      <family val="2"/>
      <scheme val="minor"/>
    </font>
    <font>
      <sz val="7"/>
      <color theme="1"/>
      <name val="Calibri Light"/>
      <family val="2"/>
      <scheme val="major"/>
    </font>
    <font>
      <sz val="8"/>
      <color rgb="FFFFFF00"/>
      <name val="Calibri"/>
      <family val="2"/>
      <scheme val="minor"/>
    </font>
    <font>
      <sz val="9"/>
      <color rgb="FFFFFF00"/>
      <name val="Arial"/>
      <family val="2"/>
    </font>
    <font>
      <sz val="7"/>
      <name val="Calibri"/>
      <family val="2"/>
      <scheme val="minor"/>
    </font>
    <font>
      <sz val="8"/>
      <name val="Calibri Light"/>
      <family val="2"/>
      <scheme val="major"/>
    </font>
    <font>
      <b/>
      <sz val="8"/>
      <name val="Arial"/>
      <family val="2"/>
    </font>
    <font>
      <sz val="7"/>
      <color theme="0"/>
      <name val="Calibri"/>
      <family val="2"/>
      <scheme val="minor"/>
    </font>
    <font>
      <sz val="9"/>
      <color theme="0"/>
      <name val="Calibri"/>
      <family val="2"/>
      <scheme val="minor"/>
    </font>
    <font>
      <sz val="7"/>
      <color theme="1" tint="0.249977111117893"/>
      <name val="Calibri"/>
      <family val="2"/>
      <scheme val="minor"/>
    </font>
    <font>
      <sz val="7"/>
      <color indexed="8"/>
      <name val="Century Gothic"/>
      <family val="1"/>
    </font>
    <font>
      <sz val="7"/>
      <name val="Arial"/>
      <family val="2"/>
    </font>
    <font>
      <sz val="7"/>
      <color theme="1"/>
      <name val="Calibri"/>
      <family val="2"/>
      <scheme val="minor"/>
    </font>
    <font>
      <b/>
      <sz val="8"/>
      <color theme="4"/>
      <name val="Calibri"/>
      <family val="2"/>
      <scheme val="minor"/>
    </font>
    <font>
      <b/>
      <sz val="9"/>
      <name val="Calibri"/>
      <family val="2"/>
      <scheme val="minor"/>
    </font>
    <font>
      <b/>
      <sz val="9"/>
      <color rgb="FF0070C0"/>
      <name val="Calibri"/>
      <family val="2"/>
      <scheme val="minor"/>
    </font>
    <font>
      <b/>
      <sz val="9"/>
      <color rgb="FF000000"/>
      <name val="Calibri"/>
      <family val="2"/>
      <scheme val="minor"/>
    </font>
    <font>
      <b/>
      <sz val="8"/>
      <color theme="9"/>
      <name val="Arial"/>
      <family val="2"/>
    </font>
    <font>
      <sz val="9"/>
      <color rgb="FFFFFF00"/>
      <name val="Calibri"/>
      <family val="2"/>
      <scheme val="minor"/>
    </font>
    <font>
      <sz val="9"/>
      <color rgb="FF0070C0"/>
      <name val="Calibri"/>
      <family val="2"/>
      <scheme val="minor"/>
    </font>
    <font>
      <i/>
      <sz val="9"/>
      <name val="Calibri"/>
      <family val="2"/>
      <scheme val="minor"/>
    </font>
    <font>
      <sz val="8"/>
      <color theme="9" tint="0.59999389629810485"/>
      <name val="Calibri"/>
      <family val="2"/>
      <scheme val="minor"/>
    </font>
    <font>
      <u/>
      <sz val="8"/>
      <color theme="0"/>
      <name val="Calibri"/>
      <family val="2"/>
      <scheme val="minor"/>
    </font>
    <font>
      <sz val="9"/>
      <color rgb="FFFF0000"/>
      <name val="Calibri"/>
      <family val="2"/>
      <scheme val="minor"/>
    </font>
    <font>
      <b/>
      <sz val="9"/>
      <color rgb="FFFF0000"/>
      <name val="Calibri"/>
      <family val="2"/>
      <scheme val="minor"/>
    </font>
    <font>
      <b/>
      <sz val="10"/>
      <name val="Calibri"/>
      <family val="2"/>
      <scheme val="minor"/>
    </font>
    <font>
      <sz val="9"/>
      <color theme="1"/>
      <name val="Calibri"/>
      <family val="2"/>
      <scheme val="minor"/>
    </font>
    <font>
      <b/>
      <u/>
      <sz val="8"/>
      <name val="Arial"/>
      <family val="2"/>
    </font>
    <font>
      <sz val="8"/>
      <color theme="1"/>
      <name val="Arial"/>
      <family val="2"/>
    </font>
    <font>
      <b/>
      <sz val="10"/>
      <color theme="0"/>
      <name val="Calibri"/>
      <family val="2"/>
      <scheme val="minor"/>
    </font>
    <font>
      <i/>
      <sz val="7"/>
      <name val="Calibri"/>
      <family val="2"/>
      <scheme val="minor"/>
    </font>
    <font>
      <u/>
      <sz val="8"/>
      <color theme="10"/>
      <name val="Calibri"/>
      <family val="2"/>
      <scheme val="minor"/>
    </font>
    <font>
      <b/>
      <sz val="8"/>
      <color indexed="8"/>
      <name val="Calibri"/>
      <family val="2"/>
      <scheme val="minor"/>
    </font>
    <font>
      <b/>
      <sz val="8"/>
      <color theme="0"/>
      <name val="Calibri"/>
      <family val="2"/>
      <scheme val="minor"/>
    </font>
    <font>
      <b/>
      <sz val="7"/>
      <name val="Calibri"/>
      <family val="2"/>
      <scheme val="minor"/>
    </font>
    <font>
      <b/>
      <sz val="10"/>
      <color theme="1"/>
      <name val="Calibri"/>
      <family val="2"/>
      <scheme val="minor"/>
    </font>
    <font>
      <sz val="10"/>
      <name val="Arial"/>
      <family val="2"/>
    </font>
    <font>
      <sz val="14"/>
      <color theme="1"/>
      <name val="Calibri"/>
      <family val="2"/>
      <scheme val="minor"/>
    </font>
    <font>
      <sz val="20"/>
      <color rgb="FFFFFF00"/>
      <name val="Calibri"/>
      <family val="2"/>
    </font>
    <font>
      <sz val="10"/>
      <color theme="0"/>
      <name val="Calibri"/>
      <family val="2"/>
      <scheme val="minor"/>
    </font>
    <font>
      <sz val="12"/>
      <color rgb="FFFF0000"/>
      <name val="Calibri"/>
      <family val="2"/>
      <scheme val="minor"/>
    </font>
    <font>
      <b/>
      <sz val="7"/>
      <color theme="1"/>
      <name val="Calibri"/>
      <family val="2"/>
      <scheme val="minor"/>
    </font>
    <font>
      <sz val="8"/>
      <color rgb="FFFF0000"/>
      <name val="Calibri (Body)"/>
    </font>
    <font>
      <b/>
      <sz val="9"/>
      <color rgb="FF00B050"/>
      <name val="Calibri"/>
      <family val="2"/>
      <scheme val="minor"/>
    </font>
    <font>
      <u/>
      <sz val="8"/>
      <name val="Calibri (Body)"/>
    </font>
    <font>
      <sz val="8"/>
      <name val="Calibri"/>
      <family val="2"/>
    </font>
    <font>
      <sz val="9"/>
      <color theme="1"/>
      <name val="Calibri"/>
      <family val="2"/>
    </font>
    <font>
      <i/>
      <sz val="8"/>
      <name val="Calibri"/>
      <family val="2"/>
      <scheme val="minor"/>
    </font>
    <font>
      <sz val="7"/>
      <name val="Calibri"/>
      <family val="2"/>
    </font>
    <font>
      <b/>
      <sz val="11"/>
      <color theme="1"/>
      <name val="Calibri"/>
      <family val="2"/>
      <scheme val="minor"/>
    </font>
    <font>
      <sz val="11"/>
      <color rgb="FFFFFF00"/>
      <name val="Calibri"/>
      <family val="2"/>
      <scheme val="minor"/>
    </font>
    <font>
      <sz val="8"/>
      <color rgb="FFFFFF00"/>
      <name val="Calibri"/>
      <family val="2"/>
    </font>
    <font>
      <sz val="9"/>
      <color rgb="FFFFFF00"/>
      <name val="Calibri"/>
      <family val="2"/>
    </font>
    <font>
      <b/>
      <sz val="10"/>
      <color theme="9" tint="0.39997558519241921"/>
      <name val="Calibri"/>
      <family val="2"/>
      <scheme val="minor"/>
    </font>
    <font>
      <sz val="10"/>
      <name val="Calibri"/>
      <family val="2"/>
      <scheme val="minor"/>
    </font>
    <font>
      <sz val="10"/>
      <color rgb="FFFFFF00"/>
      <name val="Calibri"/>
      <family val="2"/>
    </font>
    <font>
      <u/>
      <sz val="11"/>
      <color theme="0"/>
      <name val="Calibri"/>
      <family val="2"/>
      <scheme val="minor"/>
    </font>
    <font>
      <sz val="8"/>
      <color theme="9"/>
      <name val="Arial"/>
      <family val="2"/>
    </font>
    <font>
      <sz val="9"/>
      <color theme="1"/>
      <name val="Calibri (Body)"/>
    </font>
    <font>
      <sz val="9"/>
      <name val="Calibri (Body)"/>
    </font>
    <font>
      <b/>
      <sz val="9"/>
      <color theme="0"/>
      <name val="Calibri (Body)"/>
    </font>
    <font>
      <b/>
      <sz val="9"/>
      <color theme="1"/>
      <name val="Calibri (Body)"/>
    </font>
    <font>
      <b/>
      <sz val="9"/>
      <name val="Calibri (Body)"/>
    </font>
    <font>
      <b/>
      <sz val="11"/>
      <color theme="0"/>
      <name val="Calibri"/>
      <family val="2"/>
      <scheme val="minor"/>
    </font>
    <font>
      <sz val="10"/>
      <name val="Calibri"/>
      <family val="2"/>
    </font>
    <font>
      <b/>
      <sz val="10"/>
      <name val="Calibri"/>
      <family val="2"/>
    </font>
    <font>
      <b/>
      <sz val="11"/>
      <color theme="1"/>
      <name val="Calibri"/>
      <family val="2"/>
    </font>
    <font>
      <sz val="12"/>
      <color theme="0"/>
      <name val="Calibri"/>
      <family val="2"/>
    </font>
    <font>
      <sz val="8"/>
      <name val="Calibri (Body)"/>
    </font>
    <font>
      <sz val="9"/>
      <color theme="9" tint="-0.249977111117893"/>
      <name val="Calibri"/>
      <family val="2"/>
      <scheme val="minor"/>
    </font>
    <font>
      <b/>
      <sz val="10"/>
      <color rgb="FFFFFF00"/>
      <name val="Calibri"/>
      <family val="2"/>
      <scheme val="minor"/>
    </font>
    <font>
      <b/>
      <sz val="9"/>
      <color rgb="FFFE4352"/>
      <name val="Calibri"/>
      <family val="2"/>
      <scheme val="minor"/>
    </font>
    <font>
      <sz val="18"/>
      <color rgb="FFFFFF00"/>
      <name val="Calibri"/>
      <family val="2"/>
    </font>
    <font>
      <b/>
      <sz val="10"/>
      <color theme="0"/>
      <name val="Calibri (Body)"/>
    </font>
    <font>
      <i/>
      <sz val="9"/>
      <name val="Calibri"/>
      <family val="2"/>
    </font>
    <font>
      <sz val="8"/>
      <color theme="1"/>
      <name val="Calibri"/>
      <family val="2"/>
    </font>
    <font>
      <sz val="11"/>
      <color rgb="FFFFFF00"/>
      <name val="Calibri"/>
      <family val="2"/>
    </font>
    <font>
      <b/>
      <sz val="9"/>
      <name val="Calibri"/>
      <family val="2"/>
    </font>
    <font>
      <i/>
      <sz val="10"/>
      <color theme="4" tint="-0.249977111117893"/>
      <name val="Calibri"/>
      <family val="2"/>
    </font>
    <font>
      <b/>
      <sz val="10"/>
      <color theme="4"/>
      <name val="Calibri"/>
      <family val="2"/>
      <scheme val="minor"/>
    </font>
    <font>
      <b/>
      <sz val="8"/>
      <color theme="1"/>
      <name val="Calibri"/>
      <family val="2"/>
    </font>
    <font>
      <sz val="7"/>
      <color indexed="8"/>
      <name val="Arial"/>
      <family val="2"/>
    </font>
    <font>
      <sz val="9"/>
      <name val="Calibri"/>
      <family val="2"/>
    </font>
  </fonts>
  <fills count="1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4" tint="-0.249977111117893"/>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8" tint="0.39997558519241921"/>
        <bgColor indexed="64"/>
      </patternFill>
    </fill>
    <fill>
      <patternFill patternType="solid">
        <fgColor theme="4" tint="0.79998168889431442"/>
        <bgColor indexed="64"/>
      </patternFill>
    </fill>
    <fill>
      <patternFill patternType="solid">
        <fgColor theme="1"/>
        <bgColor indexed="64"/>
      </patternFill>
    </fill>
    <fill>
      <patternFill patternType="solid">
        <fgColor theme="9" tint="-0.24994659260841701"/>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9" tint="0.39997558519241921"/>
        <bgColor indexed="64"/>
      </patternFill>
    </fill>
    <fill>
      <patternFill patternType="solid">
        <fgColor theme="8" tint="-0.249977111117893"/>
        <bgColor indexed="64"/>
      </patternFill>
    </fill>
    <fill>
      <patternFill patternType="solid">
        <fgColor theme="9" tint="0.59999389629810485"/>
        <bgColor indexed="64"/>
      </patternFill>
    </fill>
    <fill>
      <patternFill patternType="solid">
        <fgColor theme="9" tint="0.79998168889431442"/>
        <bgColor indexed="64"/>
      </patternFill>
    </fill>
  </fills>
  <borders count="123">
    <border>
      <left/>
      <right/>
      <top/>
      <bottom/>
      <diagonal/>
    </border>
    <border>
      <left/>
      <right/>
      <top/>
      <bottom style="thick">
        <color theme="4" tint="0.499984740745262"/>
      </bottom>
      <diagonal/>
    </border>
    <border>
      <left/>
      <right/>
      <top/>
      <bottom style="thin">
        <color indexed="64"/>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style="thin">
        <color theme="3" tint="0.39991454817346722"/>
      </right>
      <top/>
      <bottom/>
      <diagonal/>
    </border>
    <border>
      <left style="thin">
        <color theme="3" tint="0.39988402966399123"/>
      </left>
      <right/>
      <top/>
      <bottom/>
      <diagonal/>
    </border>
    <border>
      <left style="thin">
        <color theme="3" tint="0.39988402966399123"/>
      </left>
      <right/>
      <top/>
      <bottom style="thin">
        <color theme="3" tint="0.39991454817346722"/>
      </bottom>
      <diagonal/>
    </border>
    <border>
      <left/>
      <right/>
      <top/>
      <bottom style="thin">
        <color theme="3" tint="0.39991454817346722"/>
      </bottom>
      <diagonal/>
    </border>
    <border>
      <left/>
      <right style="thin">
        <color theme="3" tint="0.39991454817346722"/>
      </right>
      <top/>
      <bottom style="thin">
        <color theme="3" tint="0.39991454817346722"/>
      </bottom>
      <diagonal/>
    </border>
    <border>
      <left style="thin">
        <color theme="0"/>
      </left>
      <right/>
      <top/>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theme="0" tint="-0.14996795556505021"/>
      </right>
      <top style="thin">
        <color theme="0" tint="-0.14993743705557422"/>
      </top>
      <bottom style="thin">
        <color theme="0" tint="-0.14996795556505021"/>
      </bottom>
      <diagonal/>
    </border>
    <border>
      <left/>
      <right/>
      <top/>
      <bottom style="thin">
        <color theme="0" tint="-0.24994659260841701"/>
      </bottom>
      <diagonal/>
    </border>
    <border>
      <left/>
      <right style="thin">
        <color theme="0"/>
      </right>
      <top/>
      <bottom/>
      <diagonal/>
    </border>
    <border>
      <left style="thin">
        <color theme="0"/>
      </left>
      <right style="thin">
        <color theme="0"/>
      </right>
      <top/>
      <bottom/>
      <diagonal/>
    </border>
    <border>
      <left/>
      <right/>
      <top/>
      <bottom style="thin">
        <color theme="0" tint="-0.499984740745262"/>
      </bottom>
      <diagonal/>
    </border>
    <border>
      <left/>
      <right/>
      <top/>
      <bottom style="thin">
        <color theme="0"/>
      </bottom>
      <diagonal/>
    </border>
    <border>
      <left/>
      <right/>
      <top style="thin">
        <color theme="0"/>
      </top>
      <bottom/>
      <diagonal/>
    </border>
    <border>
      <left/>
      <right/>
      <top style="thin">
        <color theme="0"/>
      </top>
      <bottom style="thin">
        <color theme="0"/>
      </bottom>
      <diagonal/>
    </border>
    <border>
      <left style="thin">
        <color theme="3" tint="0.39991454817346722"/>
      </left>
      <right/>
      <top/>
      <bottom/>
      <diagonal/>
    </border>
    <border>
      <left style="thin">
        <color theme="0" tint="-0.14996795556505021"/>
      </left>
      <right style="thin">
        <color theme="0" tint="-0.14996795556505021"/>
      </right>
      <top/>
      <bottom/>
      <diagonal/>
    </border>
    <border>
      <left style="thin">
        <color theme="0" tint="-0.14996795556505021"/>
      </left>
      <right style="thin">
        <color theme="0" tint="-0.14996795556505021"/>
      </right>
      <top/>
      <bottom style="thin">
        <color theme="0" tint="-0.14996795556505021"/>
      </bottom>
      <diagonal/>
    </border>
    <border>
      <left/>
      <right/>
      <top/>
      <bottom style="thin">
        <color theme="0" tint="-0.34998626667073579"/>
      </bottom>
      <diagonal/>
    </border>
    <border>
      <left/>
      <right/>
      <top style="thin">
        <color theme="0" tint="-0.34998626667073579"/>
      </top>
      <bottom/>
      <diagonal/>
    </border>
    <border>
      <left/>
      <right/>
      <top style="thin">
        <color theme="0" tint="-0.24994659260841701"/>
      </top>
      <bottom style="thin">
        <color theme="0" tint="-0.2499465926084170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right>
      <top style="thin">
        <color theme="0"/>
      </top>
      <bottom style="thin">
        <color theme="0"/>
      </bottom>
      <diagonal/>
    </border>
    <border>
      <left/>
      <right style="thin">
        <color theme="0"/>
      </right>
      <top/>
      <bottom style="thin">
        <color theme="0"/>
      </bottom>
      <diagonal/>
    </border>
    <border>
      <left style="thin">
        <color theme="0"/>
      </left>
      <right/>
      <top style="thin">
        <color theme="0"/>
      </top>
      <bottom style="thin">
        <color theme="0"/>
      </bottom>
      <diagonal/>
    </border>
    <border>
      <left style="thin">
        <color theme="0" tint="-0.34998626667073579"/>
      </left>
      <right style="thin">
        <color theme="0" tint="-0.34998626667073579"/>
      </right>
      <top style="thin">
        <color theme="0" tint="-0.34998626667073579"/>
      </top>
      <bottom/>
      <diagonal/>
    </border>
    <border>
      <left/>
      <right/>
      <top style="thin">
        <color theme="4" tint="-0.24994659260841701"/>
      </top>
      <bottom style="thin">
        <color theme="4" tint="-0.24994659260841701"/>
      </bottom>
      <diagonal/>
    </border>
    <border>
      <left/>
      <right style="thin">
        <color theme="4" tint="-0.24994659260841701"/>
      </right>
      <top style="thin">
        <color theme="4" tint="-0.24994659260841701"/>
      </top>
      <bottom style="thin">
        <color theme="4" tint="-0.24994659260841701"/>
      </bottom>
      <diagonal/>
    </border>
    <border>
      <left style="thin">
        <color theme="0" tint="-0.34998626667073579"/>
      </left>
      <right/>
      <top style="thin">
        <color theme="0" tint="-0.34998626667073579"/>
      </top>
      <bottom/>
      <diagonal/>
    </border>
    <border>
      <left/>
      <right style="thin">
        <color theme="0" tint="-0.34998626667073579"/>
      </right>
      <top style="thin">
        <color theme="0" tint="-0.34998626667073579"/>
      </top>
      <bottom/>
      <diagonal/>
    </border>
    <border>
      <left/>
      <right style="thin">
        <color theme="0" tint="-0.34998626667073579"/>
      </right>
      <top/>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diagonal/>
    </border>
    <border>
      <left style="thin">
        <color theme="0" tint="-0.34998626667073579"/>
      </left>
      <right style="thin">
        <color theme="0" tint="-0.34998626667073579"/>
      </right>
      <top/>
      <bottom style="thin">
        <color theme="0" tint="-0.34998626667073579"/>
      </bottom>
      <diagonal/>
    </border>
    <border>
      <left style="thin">
        <color theme="0"/>
      </left>
      <right/>
      <top/>
      <bottom style="thin">
        <color theme="0"/>
      </bottom>
      <diagonal/>
    </border>
    <border>
      <left style="thin">
        <color theme="0" tint="-0.499984740745262"/>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24994659260841701"/>
      </left>
      <right style="thin">
        <color theme="0" tint="-0.14996795556505021"/>
      </right>
      <top/>
      <bottom style="thin">
        <color theme="0" tint="-0.24994659260841701"/>
      </bottom>
      <diagonal/>
    </border>
    <border>
      <left style="thin">
        <color theme="0" tint="-0.14996795556505021"/>
      </left>
      <right style="thin">
        <color theme="0" tint="-0.14996795556505021"/>
      </right>
      <top style="thin">
        <color theme="0" tint="-0.14996795556505021"/>
      </top>
      <bottom style="thin">
        <color theme="0" tint="-0.24994659260841701"/>
      </bottom>
      <diagonal/>
    </border>
    <border>
      <left style="thin">
        <color theme="0" tint="-0.499984740745262"/>
      </left>
      <right style="thin">
        <color indexed="64"/>
      </right>
      <top style="thin">
        <color theme="0" tint="-0.499984740745262"/>
      </top>
      <bottom style="thin">
        <color theme="0" tint="-0.499984740745262"/>
      </bottom>
      <diagonal/>
    </border>
    <border>
      <left style="thin">
        <color indexed="64"/>
      </left>
      <right style="thin">
        <color indexed="64"/>
      </right>
      <top style="thin">
        <color theme="0" tint="-0.499984740745262"/>
      </top>
      <bottom style="thin">
        <color theme="0" tint="-0.499984740745262"/>
      </bottom>
      <diagonal/>
    </border>
    <border>
      <left/>
      <right/>
      <top/>
      <bottom style="medium">
        <color indexed="64"/>
      </bottom>
      <diagonal/>
    </border>
    <border>
      <left style="thin">
        <color indexed="64"/>
      </left>
      <right style="thin">
        <color indexed="64"/>
      </right>
      <top/>
      <bottom style="medium">
        <color indexed="64"/>
      </bottom>
      <diagonal/>
    </border>
    <border>
      <left/>
      <right/>
      <top/>
      <bottom style="medium">
        <color theme="1"/>
      </bottom>
      <diagonal/>
    </border>
    <border>
      <left/>
      <right style="thick">
        <color theme="0"/>
      </right>
      <top style="thick">
        <color theme="0"/>
      </top>
      <bottom/>
      <diagonal/>
    </border>
    <border>
      <left style="thick">
        <color theme="0"/>
      </left>
      <right style="thick">
        <color theme="0"/>
      </right>
      <top style="thick">
        <color theme="0"/>
      </top>
      <bottom/>
      <diagonal/>
    </border>
    <border>
      <left/>
      <right style="thick">
        <color theme="0"/>
      </right>
      <top/>
      <bottom/>
      <diagonal/>
    </border>
    <border>
      <left style="thick">
        <color theme="0"/>
      </left>
      <right style="thick">
        <color theme="0"/>
      </right>
      <top/>
      <bottom/>
      <diagonal/>
    </border>
    <border>
      <left/>
      <right style="thick">
        <color theme="0"/>
      </right>
      <top/>
      <bottom style="slantDashDot">
        <color theme="0"/>
      </bottom>
      <diagonal/>
    </border>
    <border>
      <left style="thick">
        <color theme="0"/>
      </left>
      <right style="thick">
        <color theme="0"/>
      </right>
      <top/>
      <bottom style="slantDashDot">
        <color theme="0"/>
      </bottom>
      <diagonal/>
    </border>
    <border>
      <left/>
      <right style="thick">
        <color theme="0"/>
      </right>
      <top style="slantDashDot">
        <color theme="0"/>
      </top>
      <bottom/>
      <diagonal/>
    </border>
    <border>
      <left style="thick">
        <color theme="0"/>
      </left>
      <right style="thick">
        <color theme="0"/>
      </right>
      <top style="slantDashDot">
        <color theme="0"/>
      </top>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theme="0"/>
      </bottom>
      <diagonal/>
    </border>
    <border>
      <left style="thin">
        <color theme="0" tint="-0.34998626667073579"/>
      </left>
      <right/>
      <top/>
      <bottom/>
      <diagonal/>
    </border>
    <border>
      <left style="double">
        <color theme="8" tint="-0.24994659260841701"/>
      </left>
      <right/>
      <top style="double">
        <color theme="8" tint="-0.24994659260841701"/>
      </top>
      <bottom/>
      <diagonal/>
    </border>
    <border>
      <left/>
      <right/>
      <top style="double">
        <color theme="8" tint="-0.24994659260841701"/>
      </top>
      <bottom/>
      <diagonal/>
    </border>
    <border>
      <left/>
      <right style="double">
        <color theme="8" tint="-0.24994659260841701"/>
      </right>
      <top style="double">
        <color theme="8" tint="-0.24994659260841701"/>
      </top>
      <bottom/>
      <diagonal/>
    </border>
    <border>
      <left style="double">
        <color theme="8" tint="-0.24994659260841701"/>
      </left>
      <right/>
      <top/>
      <bottom/>
      <diagonal/>
    </border>
    <border>
      <left/>
      <right style="double">
        <color theme="8" tint="-0.24994659260841701"/>
      </right>
      <top/>
      <bottom/>
      <diagonal/>
    </border>
    <border>
      <left style="double">
        <color theme="8" tint="-0.24994659260841701"/>
      </left>
      <right/>
      <top/>
      <bottom style="double">
        <color theme="8" tint="-0.24994659260841701"/>
      </bottom>
      <diagonal/>
    </border>
    <border>
      <left style="thin">
        <color rgb="FFFFFFFF"/>
      </left>
      <right/>
      <top/>
      <bottom/>
      <diagonal/>
    </border>
    <border>
      <left style="thin">
        <color indexed="64"/>
      </left>
      <right style="thin">
        <color indexed="64"/>
      </right>
      <top style="medium">
        <color theme="1"/>
      </top>
      <bottom style="thin">
        <color theme="0" tint="-0.499984740745262"/>
      </bottom>
      <diagonal/>
    </border>
    <border>
      <left/>
      <right style="thin">
        <color theme="0" tint="-0.34998626667073579"/>
      </right>
      <top/>
      <bottom style="medium">
        <color indexed="64"/>
      </bottom>
      <diagonal/>
    </border>
    <border>
      <left style="thin">
        <color theme="0" tint="-0.34998626667073579"/>
      </left>
      <right/>
      <top/>
      <bottom style="medium">
        <color indexed="64"/>
      </bottom>
      <diagonal/>
    </border>
    <border>
      <left style="thin">
        <color indexed="64"/>
      </left>
      <right style="thin">
        <color theme="0" tint="-0.34998626667073579"/>
      </right>
      <top style="medium">
        <color theme="1"/>
      </top>
      <bottom style="thin">
        <color theme="0" tint="-0.499984740745262"/>
      </bottom>
      <diagonal/>
    </border>
    <border>
      <left style="thin">
        <color theme="0" tint="-0.34998626667073579"/>
      </left>
      <right/>
      <top style="medium">
        <color theme="1"/>
      </top>
      <bottom style="thin">
        <color theme="0" tint="-0.499984740745262"/>
      </bottom>
      <diagonal/>
    </border>
    <border>
      <left style="thin">
        <color indexed="64"/>
      </left>
      <right style="thin">
        <color theme="0" tint="-0.34998626667073579"/>
      </right>
      <top style="thin">
        <color theme="0" tint="-0.499984740745262"/>
      </top>
      <bottom style="thin">
        <color theme="0" tint="-0.499984740745262"/>
      </bottom>
      <diagonal/>
    </border>
    <border>
      <left style="thin">
        <color theme="0" tint="-0.34998626667073579"/>
      </left>
      <right/>
      <top style="thin">
        <color theme="0" tint="-0.499984740745262"/>
      </top>
      <bottom style="thin">
        <color theme="0" tint="-0.499984740745262"/>
      </bottom>
      <diagonal/>
    </border>
    <border>
      <left style="thin">
        <color indexed="64"/>
      </left>
      <right style="thin">
        <color indexed="64"/>
      </right>
      <top/>
      <bottom/>
      <diagonal/>
    </border>
    <border>
      <left style="thin">
        <color theme="0" tint="-0.34998626667073579"/>
      </left>
      <right style="thin">
        <color indexed="64"/>
      </right>
      <top style="medium">
        <color theme="1"/>
      </top>
      <bottom style="thin">
        <color theme="0" tint="-0.34998626667073579"/>
      </bottom>
      <diagonal/>
    </border>
    <border>
      <left/>
      <right style="thin">
        <color indexed="64"/>
      </right>
      <top/>
      <bottom/>
      <diagonal/>
    </border>
    <border>
      <left style="thin">
        <color theme="0" tint="-0.34998626667073579"/>
      </left>
      <right style="thin">
        <color indexed="64"/>
      </right>
      <top style="medium">
        <color indexed="64"/>
      </top>
      <bottom style="thin">
        <color theme="0" tint="-0.34998626667073579"/>
      </bottom>
      <diagonal/>
    </border>
    <border>
      <left/>
      <right style="thin">
        <color theme="0" tint="-0.14996795556505021"/>
      </right>
      <top style="thin">
        <color theme="0" tint="-0.14996795556505021"/>
      </top>
      <bottom style="thin">
        <color theme="0" tint="-0.499984740745262"/>
      </bottom>
      <diagonal/>
    </border>
    <border>
      <left style="thin">
        <color indexed="64"/>
      </left>
      <right style="thin">
        <color theme="0"/>
      </right>
      <top style="thin">
        <color indexed="64"/>
      </top>
      <bottom style="thin">
        <color indexed="64"/>
      </bottom>
      <diagonal/>
    </border>
    <border>
      <left/>
      <right style="thin">
        <color theme="0"/>
      </right>
      <top style="thin">
        <color theme="0"/>
      </top>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style="double">
        <color theme="8" tint="-0.24994659260841701"/>
      </right>
      <top/>
      <bottom style="double">
        <color theme="8" tint="-0.249977111117893"/>
      </bottom>
      <diagonal/>
    </border>
    <border>
      <left/>
      <right/>
      <top/>
      <bottom style="double">
        <color theme="8" tint="-0.249977111117893"/>
      </bottom>
      <diagonal/>
    </border>
    <border>
      <left style="thin">
        <color theme="0" tint="-0.24994659260841701"/>
      </left>
      <right/>
      <top/>
      <bottom style="thin">
        <color theme="0" tint="-0.24994659260841701"/>
      </bottom>
      <diagonal/>
    </border>
    <border>
      <left/>
      <right style="thin">
        <color theme="0" tint="-0.24994659260841701"/>
      </right>
      <top/>
      <bottom style="thin">
        <color theme="0" tint="-0.24994659260841701"/>
      </bottom>
      <diagonal/>
    </border>
    <border>
      <left style="thin">
        <color theme="0" tint="-0.14996795556505021"/>
      </left>
      <right style="thin">
        <color theme="0" tint="-0.14993743705557422"/>
      </right>
      <top/>
      <bottom style="thin">
        <color theme="0" tint="-0.14993743705557422"/>
      </bottom>
      <diagonal/>
    </border>
    <border>
      <left style="thin">
        <color theme="0" tint="-0.14996795556505021"/>
      </left>
      <right style="thin">
        <color theme="0" tint="-0.14993743705557422"/>
      </right>
      <top style="thin">
        <color theme="0" tint="-0.14993743705557422"/>
      </top>
      <bottom style="thin">
        <color theme="0" tint="-0.14996795556505021"/>
      </bottom>
      <diagonal/>
    </border>
    <border>
      <left style="thin">
        <color theme="0" tint="-0.14993743705557422"/>
      </left>
      <right style="thin">
        <color theme="0" tint="-0.14993743705557422"/>
      </right>
      <top/>
      <bottom style="thin">
        <color theme="0" tint="-0.14996795556505021"/>
      </bottom>
      <diagonal/>
    </border>
    <border>
      <left style="thin">
        <color theme="0" tint="-0.14996795556505021"/>
      </left>
      <right style="thin">
        <color theme="0" tint="-0.14993743705557422"/>
      </right>
      <top style="thin">
        <color theme="0" tint="-0.14996795556505021"/>
      </top>
      <bottom style="thin">
        <color theme="0" tint="-0.14996795556505021"/>
      </bottom>
      <diagonal/>
    </border>
    <border>
      <left style="thin">
        <color theme="0" tint="-0.14993743705557422"/>
      </left>
      <right style="thin">
        <color theme="0" tint="-0.14993743705557422"/>
      </right>
      <top style="thin">
        <color theme="0" tint="-0.14996795556505021"/>
      </top>
      <bottom style="thin">
        <color theme="0" tint="-0.14996795556505021"/>
      </bottom>
      <diagonal/>
    </border>
    <border>
      <left style="thin">
        <color theme="0" tint="-0.14996795556505021"/>
      </left>
      <right style="thin">
        <color theme="0" tint="-0.14993743705557422"/>
      </right>
      <top style="thin">
        <color theme="0" tint="-0.14996795556505021"/>
      </top>
      <bottom style="thin">
        <color theme="0" tint="-0.499984740745262"/>
      </bottom>
      <diagonal/>
    </border>
    <border>
      <left style="thin">
        <color theme="0" tint="-0.14993743705557422"/>
      </left>
      <right style="thin">
        <color theme="0" tint="-0.14993743705557422"/>
      </right>
      <top/>
      <bottom style="thin">
        <color theme="0" tint="-0.499984740745262"/>
      </bottom>
      <diagonal/>
    </border>
    <border>
      <left style="thin">
        <color theme="0" tint="-0.14990691854609822"/>
      </left>
      <right style="thin">
        <color theme="0" tint="-0.14990691854609822"/>
      </right>
      <top/>
      <bottom/>
      <diagonal/>
    </border>
    <border>
      <left style="thin">
        <color theme="0" tint="-0.14990691854609822"/>
      </left>
      <right style="thin">
        <color theme="0" tint="-0.14990691854609822"/>
      </right>
      <top/>
      <bottom style="thin">
        <color theme="0" tint="-0.14990691854609822"/>
      </bottom>
      <diagonal/>
    </border>
    <border>
      <left/>
      <right style="thin">
        <color theme="0" tint="-0.14990691854609822"/>
      </right>
      <top/>
      <bottom/>
      <diagonal/>
    </border>
    <border>
      <left style="thin">
        <color theme="0" tint="-0.14990691854609822"/>
      </left>
      <right style="thin">
        <color theme="0" tint="-0.14990691854609822"/>
      </right>
      <top style="thin">
        <color theme="0" tint="-0.14990691854609822"/>
      </top>
      <bottom style="thin">
        <color theme="0" tint="-0.1498764000366222"/>
      </bottom>
      <diagonal/>
    </border>
    <border>
      <left style="thin">
        <color theme="0" tint="-0.14990691854609822"/>
      </left>
      <right style="thin">
        <color theme="0" tint="-0.1498764000366222"/>
      </right>
      <top style="thin">
        <color theme="0" tint="-0.14990691854609822"/>
      </top>
      <bottom style="thin">
        <color theme="0" tint="-0.1498764000366222"/>
      </bottom>
      <diagonal/>
    </border>
    <border>
      <left style="thin">
        <color theme="0" tint="-0.14990691854609822"/>
      </left>
      <right style="thin">
        <color theme="0" tint="-0.14990691854609822"/>
      </right>
      <top style="thin">
        <color theme="0" tint="-0.1498764000366222"/>
      </top>
      <bottom style="thin">
        <color theme="0" tint="-0.1498764000366222"/>
      </bottom>
      <diagonal/>
    </border>
    <border>
      <left style="thin">
        <color theme="0" tint="-0.14990691854609822"/>
      </left>
      <right style="thin">
        <color theme="0" tint="-0.1498764000366222"/>
      </right>
      <top style="thin">
        <color theme="0" tint="-0.1498764000366222"/>
      </top>
      <bottom style="thin">
        <color theme="0" tint="-0.1498764000366222"/>
      </bottom>
      <diagonal/>
    </border>
    <border>
      <left/>
      <right/>
      <top style="thin">
        <color theme="3" tint="0.39991454817346722"/>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14996795556505021"/>
      </left>
      <right style="thin">
        <color theme="0" tint="-0.14993743705557422"/>
      </right>
      <top/>
      <bottom style="thin">
        <color theme="0" tint="-0.14996795556505021"/>
      </bottom>
      <diagonal/>
    </border>
    <border>
      <left style="thin">
        <color indexed="64"/>
      </left>
      <right style="thin">
        <color indexed="64"/>
      </right>
      <top style="thin">
        <color theme="0" tint="-0.499984740745262"/>
      </top>
      <bottom style="thin">
        <color theme="0" tint="-0.24994659260841701"/>
      </bottom>
      <diagonal/>
    </border>
    <border>
      <left style="thin">
        <color indexed="64"/>
      </left>
      <right style="thin">
        <color theme="0" tint="-0.34998626667073579"/>
      </right>
      <top style="thin">
        <color theme="0" tint="-0.499984740745262"/>
      </top>
      <bottom style="thin">
        <color theme="0" tint="-0.24994659260841701"/>
      </bottom>
      <diagonal/>
    </border>
    <border>
      <left style="thin">
        <color theme="0" tint="-0.34998626667073579"/>
      </left>
      <right/>
      <top style="thin">
        <color theme="0" tint="-0.499984740745262"/>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right/>
      <top style="thin">
        <color theme="0" tint="-0.24994659260841701"/>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theme="0"/>
      </left>
      <right/>
      <top style="thin">
        <color theme="0"/>
      </top>
      <bottom style="thin">
        <color theme="0" tint="-0.14996795556505021"/>
      </bottom>
      <diagonal/>
    </border>
    <border>
      <left/>
      <right style="thin">
        <color theme="0"/>
      </right>
      <top style="thin">
        <color theme="0"/>
      </top>
      <bottom style="thin">
        <color theme="0" tint="-0.14996795556505021"/>
      </bottom>
      <diagonal/>
    </border>
    <border>
      <left style="thin">
        <color theme="0" tint="-0.24994659260841701"/>
      </left>
      <right/>
      <top/>
      <bottom/>
      <diagonal/>
    </border>
    <border>
      <left/>
      <right style="thin">
        <color theme="0" tint="-0.24994659260841701"/>
      </right>
      <top/>
      <bottom/>
      <diagonal/>
    </border>
    <border>
      <left style="thin">
        <color theme="0" tint="-0.14996795556505021"/>
      </left>
      <right/>
      <top/>
      <bottom/>
      <diagonal/>
    </border>
  </borders>
  <cellStyleXfs count="7">
    <xf numFmtId="0" fontId="0" fillId="0" borderId="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2" fillId="0" borderId="1" applyNumberFormat="0" applyFill="0" applyAlignment="0" applyProtection="0"/>
    <xf numFmtId="0" fontId="10" fillId="0" borderId="0" applyNumberFormat="0" applyFill="0" applyBorder="0" applyAlignment="0" applyProtection="0"/>
  </cellStyleXfs>
  <cellXfs count="603">
    <xf numFmtId="0" fontId="0" fillId="0" borderId="0" xfId="0"/>
    <xf numFmtId="0" fontId="1" fillId="0" borderId="0" xfId="0" applyFont="1" applyAlignment="1">
      <alignment horizontal="center"/>
    </xf>
    <xf numFmtId="0" fontId="1" fillId="0" borderId="0" xfId="0" applyFont="1" applyAlignment="1" applyProtection="1">
      <alignment horizontal="center"/>
      <protection locked="0"/>
    </xf>
    <xf numFmtId="0" fontId="2" fillId="0" borderId="0" xfId="0" applyFont="1" applyAlignment="1">
      <alignment vertical="top" wrapText="1"/>
    </xf>
    <xf numFmtId="0" fontId="3" fillId="0" borderId="0" xfId="0" applyFont="1" applyAlignment="1">
      <alignment horizontal="left" wrapText="1"/>
    </xf>
    <xf numFmtId="0" fontId="0" fillId="0" borderId="0" xfId="0" applyAlignment="1">
      <alignment horizontal="center" vertical="top" wrapText="1"/>
    </xf>
    <xf numFmtId="0" fontId="4" fillId="0" borderId="0" xfId="0" applyFont="1" applyAlignment="1">
      <alignment horizontal="center"/>
    </xf>
    <xf numFmtId="1" fontId="1" fillId="0" borderId="0" xfId="0" applyNumberFormat="1" applyFont="1" applyAlignment="1">
      <alignment horizontal="center"/>
    </xf>
    <xf numFmtId="1" fontId="1" fillId="0" borderId="0" xfId="0" applyNumberFormat="1" applyFont="1" applyAlignment="1" applyProtection="1">
      <alignment horizontal="center"/>
      <protection locked="0"/>
    </xf>
    <xf numFmtId="0" fontId="0" fillId="2" borderId="0" xfId="0" applyFill="1"/>
    <xf numFmtId="164" fontId="0" fillId="0" borderId="0" xfId="0" applyNumberFormat="1"/>
    <xf numFmtId="0" fontId="5" fillId="0" borderId="0" xfId="0" applyFont="1"/>
    <xf numFmtId="0" fontId="0" fillId="0" borderId="0" xfId="0" applyAlignment="1">
      <alignment horizontal="left" vertical="center"/>
    </xf>
    <xf numFmtId="0" fontId="14" fillId="0" borderId="0" xfId="0" applyFont="1" applyProtection="1">
      <protection hidden="1"/>
    </xf>
    <xf numFmtId="0" fontId="15" fillId="0" borderId="0" xfId="0" applyFont="1" applyAlignment="1">
      <alignment vertical="center"/>
    </xf>
    <xf numFmtId="0" fontId="1" fillId="0" borderId="0" xfId="0" applyFont="1"/>
    <xf numFmtId="0" fontId="15" fillId="0" borderId="0" xfId="0" applyFont="1"/>
    <xf numFmtId="0" fontId="16" fillId="2" borderId="0" xfId="0" applyFont="1" applyFill="1" applyAlignment="1">
      <alignment vertical="center"/>
    </xf>
    <xf numFmtId="0" fontId="15" fillId="0" borderId="0" xfId="0" applyFont="1" applyAlignment="1" applyProtection="1">
      <alignment horizontal="center"/>
      <protection locked="0"/>
    </xf>
    <xf numFmtId="1" fontId="15" fillId="0" borderId="0" xfId="0" applyNumberFormat="1" applyFont="1" applyAlignment="1" applyProtection="1">
      <alignment horizontal="center"/>
      <protection locked="0"/>
    </xf>
    <xf numFmtId="0" fontId="15" fillId="0" borderId="0" xfId="0" applyFont="1" applyAlignment="1">
      <alignment horizontal="center"/>
    </xf>
    <xf numFmtId="0" fontId="16" fillId="0" borderId="0" xfId="0" applyFont="1" applyAlignment="1">
      <alignment vertical="center"/>
    </xf>
    <xf numFmtId="0" fontId="16" fillId="0" borderId="0" xfId="0" applyFont="1"/>
    <xf numFmtId="0" fontId="23" fillId="0" borderId="0" xfId="5" applyFont="1" applyBorder="1" applyAlignment="1">
      <alignment vertical="center"/>
    </xf>
    <xf numFmtId="0" fontId="15" fillId="2" borderId="0" xfId="0" applyFont="1" applyFill="1" applyAlignment="1">
      <alignment vertical="center"/>
    </xf>
    <xf numFmtId="0" fontId="21" fillId="2" borderId="0" xfId="0" applyFont="1" applyFill="1" applyAlignment="1">
      <alignment horizontal="center" vertical="center"/>
    </xf>
    <xf numFmtId="164" fontId="27" fillId="2" borderId="0" xfId="0" applyNumberFormat="1" applyFont="1" applyFill="1" applyAlignment="1">
      <alignment horizontal="center" vertical="center"/>
    </xf>
    <xf numFmtId="2" fontId="22" fillId="2" borderId="0" xfId="0" applyNumberFormat="1" applyFont="1" applyFill="1" applyAlignment="1">
      <alignment horizontal="center" vertical="center"/>
    </xf>
    <xf numFmtId="0" fontId="25" fillId="0" borderId="0" xfId="0" applyFont="1" applyAlignment="1">
      <alignment horizontal="left" vertical="center"/>
    </xf>
    <xf numFmtId="0" fontId="30" fillId="2" borderId="0" xfId="0" applyFont="1" applyFill="1"/>
    <xf numFmtId="0" fontId="33" fillId="0" borderId="0" xfId="0" applyFont="1"/>
    <xf numFmtId="0" fontId="34" fillId="0" borderId="0" xfId="0" applyFont="1"/>
    <xf numFmtId="0" fontId="35" fillId="0" borderId="0" xfId="0" applyFont="1" applyAlignment="1">
      <alignment horizontal="left" vertical="center"/>
    </xf>
    <xf numFmtId="0" fontId="26" fillId="0" borderId="0" xfId="0" applyFont="1"/>
    <xf numFmtId="0" fontId="8" fillId="0" borderId="0" xfId="0" applyFont="1" applyAlignment="1" applyProtection="1">
      <alignment horizontal="center"/>
      <protection locked="0"/>
    </xf>
    <xf numFmtId="1" fontId="8" fillId="0" borderId="0" xfId="0" applyNumberFormat="1" applyFont="1" applyAlignment="1">
      <alignment horizontal="center"/>
    </xf>
    <xf numFmtId="1" fontId="8" fillId="0" borderId="0" xfId="0" applyNumberFormat="1" applyFont="1" applyAlignment="1" applyProtection="1">
      <alignment horizontal="center"/>
      <protection locked="0"/>
    </xf>
    <xf numFmtId="0" fontId="34" fillId="0" borderId="0" xfId="0" applyFont="1" applyAlignment="1">
      <alignment horizontal="left" vertical="center"/>
    </xf>
    <xf numFmtId="0" fontId="8" fillId="0" borderId="0" xfId="0" applyFont="1" applyAlignment="1">
      <alignment horizontal="center"/>
    </xf>
    <xf numFmtId="0" fontId="36" fillId="0" borderId="0" xfId="0" applyFont="1" applyAlignment="1">
      <alignment horizontal="center" vertical="center"/>
    </xf>
    <xf numFmtId="0" fontId="25" fillId="0" borderId="0" xfId="0" applyFont="1"/>
    <xf numFmtId="0" fontId="36" fillId="0" borderId="0" xfId="0" applyFont="1"/>
    <xf numFmtId="9" fontId="25" fillId="0" borderId="0" xfId="0" applyNumberFormat="1" applyFont="1" applyAlignment="1">
      <alignment horizontal="center" vertical="center"/>
    </xf>
    <xf numFmtId="0" fontId="25" fillId="0" borderId="0" xfId="0" applyFont="1" applyAlignment="1">
      <alignment horizontal="center" vertical="center"/>
    </xf>
    <xf numFmtId="164" fontId="25" fillId="0" borderId="0" xfId="0" applyNumberFormat="1" applyFont="1" applyAlignment="1">
      <alignment horizontal="center" vertical="center"/>
    </xf>
    <xf numFmtId="0" fontId="14" fillId="0" borderId="0" xfId="0" applyFont="1" applyAlignment="1" applyProtection="1">
      <alignment vertical="center" wrapText="1"/>
      <protection hidden="1"/>
    </xf>
    <xf numFmtId="0" fontId="7" fillId="0" borderId="0" xfId="0" applyFont="1" applyAlignment="1">
      <alignment vertical="center" wrapText="1"/>
    </xf>
    <xf numFmtId="0" fontId="34" fillId="0" borderId="0" xfId="0" applyFont="1" applyAlignment="1">
      <alignment vertical="center" wrapText="1"/>
    </xf>
    <xf numFmtId="0" fontId="35" fillId="0" borderId="0" xfId="0" applyFont="1" applyAlignment="1">
      <alignment vertical="center" wrapText="1"/>
    </xf>
    <xf numFmtId="164" fontId="16" fillId="2" borderId="0" xfId="0" applyNumberFormat="1" applyFont="1" applyFill="1" applyAlignment="1">
      <alignment horizontal="center" vertical="center"/>
    </xf>
    <xf numFmtId="0" fontId="38" fillId="2" borderId="0" xfId="0" applyFont="1" applyFill="1" applyAlignment="1">
      <alignment horizontal="left" vertical="center" wrapText="1"/>
    </xf>
    <xf numFmtId="0" fontId="20" fillId="0" borderId="0" xfId="0" applyFont="1" applyAlignment="1">
      <alignment horizontal="center" vertical="center"/>
    </xf>
    <xf numFmtId="165" fontId="16" fillId="2" borderId="0" xfId="0" applyNumberFormat="1" applyFont="1" applyFill="1" applyAlignment="1">
      <alignment horizontal="center" vertical="center"/>
    </xf>
    <xf numFmtId="0" fontId="29" fillId="2" borderId="0" xfId="0" applyFont="1" applyFill="1"/>
    <xf numFmtId="0" fontId="1" fillId="2" borderId="0" xfId="0" applyFont="1" applyFill="1" applyAlignment="1" applyProtection="1">
      <alignment horizontal="center"/>
      <protection locked="0"/>
    </xf>
    <xf numFmtId="0" fontId="19" fillId="2" borderId="0" xfId="0" applyFont="1" applyFill="1" applyAlignment="1">
      <alignment horizontal="center" vertical="center"/>
    </xf>
    <xf numFmtId="0" fontId="20" fillId="2" borderId="0" xfId="0" applyFont="1" applyFill="1" applyAlignment="1">
      <alignment vertical="center"/>
    </xf>
    <xf numFmtId="0" fontId="16" fillId="2" borderId="0" xfId="0" applyFont="1" applyFill="1"/>
    <xf numFmtId="1" fontId="16" fillId="2" borderId="0" xfId="0" applyNumberFormat="1" applyFont="1" applyFill="1" applyAlignment="1">
      <alignment horizontal="center"/>
    </xf>
    <xf numFmtId="9" fontId="16" fillId="2" borderId="0" xfId="0" applyNumberFormat="1" applyFont="1" applyFill="1" applyAlignment="1">
      <alignment horizontal="center"/>
    </xf>
    <xf numFmtId="1" fontId="1" fillId="2" borderId="0" xfId="0" applyNumberFormat="1" applyFont="1" applyFill="1" applyAlignment="1">
      <alignment horizontal="center"/>
    </xf>
    <xf numFmtId="0" fontId="1" fillId="2" borderId="0" xfId="0" applyFont="1" applyFill="1" applyAlignment="1">
      <alignment horizontal="center"/>
    </xf>
    <xf numFmtId="0" fontId="42" fillId="2" borderId="0" xfId="0" applyFont="1" applyFill="1" applyAlignment="1">
      <alignment horizontal="left"/>
    </xf>
    <xf numFmtId="0" fontId="5" fillId="2" borderId="0" xfId="0" applyFont="1" applyFill="1"/>
    <xf numFmtId="0" fontId="18" fillId="0" borderId="0" xfId="0" applyFont="1"/>
    <xf numFmtId="1" fontId="32" fillId="0" borderId="0" xfId="0" applyNumberFormat="1" applyFont="1" applyAlignment="1">
      <alignment horizontal="center"/>
    </xf>
    <xf numFmtId="1" fontId="32" fillId="0" borderId="0" xfId="0" applyNumberFormat="1" applyFont="1" applyAlignment="1" applyProtection="1">
      <alignment horizontal="center"/>
      <protection locked="0"/>
    </xf>
    <xf numFmtId="0" fontId="16" fillId="2" borderId="0" xfId="0" applyFont="1" applyFill="1" applyAlignment="1">
      <alignment horizontal="center" vertical="center"/>
    </xf>
    <xf numFmtId="0" fontId="16" fillId="0" borderId="0" xfId="0" applyFont="1" applyAlignment="1">
      <alignment horizontal="left" vertical="center" wrapText="1"/>
    </xf>
    <xf numFmtId="0" fontId="16" fillId="0" borderId="0" xfId="0" applyFont="1" applyAlignment="1" applyProtection="1">
      <alignment horizontal="left" vertical="center"/>
      <protection locked="0"/>
    </xf>
    <xf numFmtId="0" fontId="19" fillId="0" borderId="0" xfId="0" applyFont="1" applyAlignment="1">
      <alignment horizontal="center" vertical="center"/>
    </xf>
    <xf numFmtId="0" fontId="16" fillId="0" borderId="0" xfId="0" applyFont="1" applyAlignment="1" applyProtection="1">
      <alignment horizontal="center" vertical="center"/>
      <protection locked="0"/>
    </xf>
    <xf numFmtId="165" fontId="20" fillId="0" borderId="0" xfId="0" applyNumberFormat="1" applyFont="1" applyAlignment="1">
      <alignment horizontal="center" vertical="center"/>
    </xf>
    <xf numFmtId="1" fontId="45" fillId="0" borderId="0" xfId="0" applyNumberFormat="1" applyFont="1" applyAlignment="1">
      <alignment horizontal="center" vertical="center"/>
    </xf>
    <xf numFmtId="0" fontId="3" fillId="0" borderId="0" xfId="0" applyFont="1" applyAlignment="1">
      <alignment horizontal="left"/>
    </xf>
    <xf numFmtId="0" fontId="1" fillId="2" borderId="0" xfId="0" applyFont="1" applyFill="1"/>
    <xf numFmtId="0" fontId="16" fillId="2" borderId="0" xfId="0" applyFont="1" applyFill="1" applyAlignment="1">
      <alignment horizontal="center"/>
    </xf>
    <xf numFmtId="9" fontId="13" fillId="0" borderId="0" xfId="0" applyNumberFormat="1" applyFont="1"/>
    <xf numFmtId="9" fontId="47" fillId="0" borderId="0" xfId="0" applyNumberFormat="1" applyFont="1"/>
    <xf numFmtId="0" fontId="49" fillId="0" borderId="0" xfId="0" applyFont="1" applyAlignment="1">
      <alignment vertical="center"/>
    </xf>
    <xf numFmtId="0" fontId="50" fillId="0" borderId="0" xfId="0" applyFont="1"/>
    <xf numFmtId="0" fontId="51" fillId="0" borderId="0" xfId="5" applyFont="1" applyBorder="1" applyAlignment="1">
      <alignment horizontal="center" vertical="center"/>
    </xf>
    <xf numFmtId="0" fontId="15" fillId="0" borderId="0" xfId="0" applyFont="1" applyAlignment="1">
      <alignment horizontal="center" vertical="center"/>
    </xf>
    <xf numFmtId="0" fontId="53" fillId="0" borderId="0" xfId="0" applyFont="1"/>
    <xf numFmtId="0" fontId="53" fillId="0" borderId="0" xfId="0" applyFont="1" applyAlignment="1">
      <alignment horizontal="center" vertical="center"/>
    </xf>
    <xf numFmtId="0" fontId="53" fillId="0" borderId="0" xfId="0" applyFont="1" applyAlignment="1">
      <alignment vertical="center"/>
    </xf>
    <xf numFmtId="0" fontId="53" fillId="2" borderId="0" xfId="0" applyFont="1" applyFill="1" applyAlignment="1">
      <alignment vertical="center"/>
    </xf>
    <xf numFmtId="165" fontId="17" fillId="2" borderId="0" xfId="0" applyNumberFormat="1" applyFont="1" applyFill="1" applyAlignment="1">
      <alignment horizontal="right" vertical="center"/>
    </xf>
    <xf numFmtId="0" fontId="59" fillId="0" borderId="0" xfId="0" applyFont="1" applyAlignment="1">
      <alignment horizontal="center" vertical="center"/>
    </xf>
    <xf numFmtId="0" fontId="53" fillId="2" borderId="0" xfId="0" applyFont="1" applyFill="1" applyAlignment="1">
      <alignment horizontal="center" vertical="center"/>
    </xf>
    <xf numFmtId="0" fontId="15" fillId="2" borderId="0" xfId="0" applyFont="1" applyFill="1" applyAlignment="1">
      <alignment horizontal="left" vertical="center" wrapText="1"/>
    </xf>
    <xf numFmtId="0" fontId="15" fillId="2" borderId="0" xfId="0" applyFont="1" applyFill="1"/>
    <xf numFmtId="0" fontId="15" fillId="0" borderId="0" xfId="0" applyFont="1" applyAlignment="1">
      <alignment horizontal="left" vertical="center"/>
    </xf>
    <xf numFmtId="165" fontId="15" fillId="2" borderId="0" xfId="0" applyNumberFormat="1" applyFont="1" applyFill="1" applyAlignment="1">
      <alignment horizontal="center" vertical="center"/>
    </xf>
    <xf numFmtId="0" fontId="0" fillId="2" borderId="0" xfId="0" applyFill="1" applyAlignment="1">
      <alignment horizontal="center" vertical="center"/>
    </xf>
    <xf numFmtId="0" fontId="0" fillId="2" borderId="0" xfId="0" applyFill="1" applyAlignment="1">
      <alignment vertical="center"/>
    </xf>
    <xf numFmtId="0" fontId="64" fillId="2" borderId="0" xfId="0" applyFont="1" applyFill="1" applyAlignment="1">
      <alignment horizontal="center" vertical="center"/>
    </xf>
    <xf numFmtId="0" fontId="0" fillId="0" borderId="0" xfId="0" applyAlignment="1">
      <alignment horizontal="center" vertical="center"/>
    </xf>
    <xf numFmtId="0" fontId="0" fillId="0" borderId="0" xfId="0" applyAlignment="1">
      <alignment horizontal="center"/>
    </xf>
    <xf numFmtId="165" fontId="54" fillId="2" borderId="0" xfId="0" applyNumberFormat="1" applyFont="1" applyFill="1" applyAlignment="1">
      <alignment horizontal="center" vertical="center"/>
    </xf>
    <xf numFmtId="0" fontId="51" fillId="0" borderId="0" xfId="5" applyFont="1" applyBorder="1" applyAlignment="1">
      <alignment vertical="center"/>
    </xf>
    <xf numFmtId="0" fontId="3" fillId="0" borderId="0" xfId="0" applyFont="1" applyAlignment="1">
      <alignment horizontal="center" vertical="center"/>
    </xf>
    <xf numFmtId="0" fontId="29" fillId="0" borderId="0" xfId="0" applyFont="1" applyAlignment="1">
      <alignment horizontal="center" vertical="center"/>
    </xf>
    <xf numFmtId="0" fontId="18" fillId="2" borderId="0" xfId="0" applyFont="1" applyFill="1" applyAlignment="1">
      <alignment horizontal="left" vertical="center" wrapText="1"/>
    </xf>
    <xf numFmtId="0" fontId="29" fillId="2" borderId="0" xfId="0" applyFont="1" applyFill="1" applyAlignment="1">
      <alignment horizontal="center" vertical="center"/>
    </xf>
    <xf numFmtId="0" fontId="65" fillId="0" borderId="0" xfId="5" applyFont="1" applyBorder="1" applyAlignment="1">
      <alignment vertical="center"/>
    </xf>
    <xf numFmtId="0" fontId="66" fillId="0" borderId="0" xfId="0" applyFont="1" applyAlignment="1">
      <alignment horizontal="center"/>
    </xf>
    <xf numFmtId="0" fontId="3" fillId="0" borderId="0" xfId="0" applyFont="1" applyAlignment="1">
      <alignment horizontal="center"/>
    </xf>
    <xf numFmtId="0" fontId="17" fillId="2" borderId="0" xfId="5" applyFont="1" applyFill="1" applyBorder="1" applyAlignment="1">
      <alignment horizontal="center" vertical="center"/>
    </xf>
    <xf numFmtId="0" fontId="20" fillId="2" borderId="0" xfId="0" applyFont="1" applyFill="1" applyAlignment="1">
      <alignment horizontal="left" vertical="center"/>
    </xf>
    <xf numFmtId="1" fontId="16" fillId="2" borderId="0" xfId="0" applyNumberFormat="1" applyFont="1" applyFill="1" applyAlignment="1">
      <alignment horizontal="center" vertical="center"/>
    </xf>
    <xf numFmtId="164" fontId="39" fillId="2" borderId="0" xfId="0" applyNumberFormat="1" applyFont="1" applyFill="1" applyAlignment="1">
      <alignment horizontal="center" vertical="center"/>
    </xf>
    <xf numFmtId="9" fontId="55" fillId="2" borderId="0" xfId="0" applyNumberFormat="1" applyFont="1" applyFill="1" applyAlignment="1">
      <alignment horizontal="center" vertical="center"/>
    </xf>
    <xf numFmtId="0" fontId="23" fillId="2" borderId="0" xfId="5" applyFont="1" applyFill="1" applyBorder="1" applyAlignment="1">
      <alignment vertical="center"/>
    </xf>
    <xf numFmtId="9" fontId="68" fillId="2" borderId="0" xfId="0" applyNumberFormat="1" applyFont="1" applyFill="1" applyAlignment="1">
      <alignment horizontal="center" vertical="center"/>
    </xf>
    <xf numFmtId="0" fontId="41" fillId="2" borderId="0" xfId="0" applyFont="1" applyFill="1" applyAlignment="1">
      <alignment horizontal="center" vertical="center"/>
    </xf>
    <xf numFmtId="0" fontId="58" fillId="2" borderId="0" xfId="0" applyFont="1" applyFill="1" applyAlignment="1">
      <alignment horizontal="center" vertical="center"/>
    </xf>
    <xf numFmtId="0" fontId="24" fillId="2" borderId="0" xfId="0" applyFont="1" applyFill="1" applyAlignment="1">
      <alignment vertical="center"/>
    </xf>
    <xf numFmtId="1" fontId="53" fillId="2" borderId="0" xfId="0" applyNumberFormat="1" applyFont="1" applyFill="1" applyAlignment="1">
      <alignment horizontal="center" vertical="center"/>
    </xf>
    <xf numFmtId="0" fontId="1" fillId="2" borderId="0" xfId="0" applyFont="1" applyFill="1" applyAlignment="1">
      <alignment horizontal="right"/>
    </xf>
    <xf numFmtId="0" fontId="4" fillId="2" borderId="0" xfId="0" applyFont="1" applyFill="1" applyAlignment="1">
      <alignment horizontal="center"/>
    </xf>
    <xf numFmtId="0" fontId="44" fillId="0" borderId="0" xfId="0" applyFont="1" applyAlignment="1">
      <alignment vertical="center"/>
    </xf>
    <xf numFmtId="0" fontId="40" fillId="2" borderId="0" xfId="0" applyFont="1" applyFill="1" applyAlignment="1">
      <alignment horizontal="center" vertical="center"/>
    </xf>
    <xf numFmtId="0" fontId="44" fillId="0" borderId="0" xfId="0" applyFont="1" applyAlignment="1">
      <alignment horizontal="left" vertical="center" wrapText="1"/>
    </xf>
    <xf numFmtId="0" fontId="17" fillId="2" borderId="0" xfId="0" applyFont="1" applyFill="1" applyAlignment="1">
      <alignment horizontal="left" vertical="center" wrapText="1"/>
    </xf>
    <xf numFmtId="0" fontId="43" fillId="0" borderId="0" xfId="0" applyFont="1" applyAlignment="1">
      <alignment vertical="center" wrapText="1" shrinkToFit="1"/>
    </xf>
    <xf numFmtId="0" fontId="31" fillId="0" borderId="0" xfId="0" applyFont="1" applyAlignment="1">
      <alignment horizontal="center" vertical="center"/>
    </xf>
    <xf numFmtId="0" fontId="43" fillId="0" borderId="0" xfId="0" applyFont="1" applyAlignment="1">
      <alignment horizontal="center" vertical="center"/>
    </xf>
    <xf numFmtId="0" fontId="3" fillId="2" borderId="0" xfId="0" applyFont="1" applyFill="1" applyAlignment="1">
      <alignment horizontal="left" wrapText="1"/>
    </xf>
    <xf numFmtId="0" fontId="48" fillId="2" borderId="0" xfId="0" applyFont="1" applyFill="1" applyAlignment="1">
      <alignment vertical="center"/>
    </xf>
    <xf numFmtId="0" fontId="16" fillId="2" borderId="0" xfId="0" applyFont="1" applyFill="1" applyAlignment="1" applyProtection="1">
      <alignment horizontal="center" vertical="center"/>
      <protection locked="0"/>
    </xf>
    <xf numFmtId="165" fontId="16" fillId="2" borderId="0" xfId="0" applyNumberFormat="1" applyFont="1" applyFill="1" applyAlignment="1" applyProtection="1">
      <alignment horizontal="center" vertical="center"/>
      <protection locked="0"/>
    </xf>
    <xf numFmtId="0" fontId="41" fillId="2" borderId="0" xfId="0" applyFont="1" applyFill="1" applyAlignment="1">
      <alignment horizontal="left" vertical="center"/>
    </xf>
    <xf numFmtId="0" fontId="18" fillId="2" borderId="0" xfId="0" applyFont="1" applyFill="1" applyAlignment="1">
      <alignment horizontal="right" vertical="center"/>
    </xf>
    <xf numFmtId="0" fontId="18" fillId="2" borderId="0" xfId="0" applyFont="1" applyFill="1" applyAlignment="1">
      <alignment vertical="center"/>
    </xf>
    <xf numFmtId="0" fontId="61" fillId="2" borderId="0" xfId="0" applyFont="1" applyFill="1" applyAlignment="1">
      <alignment horizontal="center" vertical="center"/>
    </xf>
    <xf numFmtId="0" fontId="16" fillId="2" borderId="0" xfId="0" applyFont="1" applyFill="1" applyAlignment="1" applyProtection="1">
      <alignment horizontal="left" vertical="center"/>
      <protection locked="0"/>
    </xf>
    <xf numFmtId="165" fontId="52" fillId="2" borderId="0" xfId="0" applyNumberFormat="1" applyFont="1" applyFill="1" applyAlignment="1">
      <alignment horizontal="center" vertical="center"/>
    </xf>
    <xf numFmtId="164" fontId="52" fillId="2" borderId="0" xfId="0" applyNumberFormat="1" applyFont="1" applyFill="1" applyAlignment="1">
      <alignment horizontal="center" vertical="center"/>
    </xf>
    <xf numFmtId="0" fontId="46" fillId="2" borderId="0" xfId="0" applyFont="1" applyFill="1" applyAlignment="1">
      <alignment horizontal="center" vertical="center"/>
    </xf>
    <xf numFmtId="0" fontId="16" fillId="0" borderId="0" xfId="0" applyFont="1" applyAlignment="1">
      <alignment horizontal="center" vertical="center"/>
    </xf>
    <xf numFmtId="0" fontId="20" fillId="2" borderId="0" xfId="0" applyFont="1" applyFill="1" applyAlignment="1">
      <alignment horizontal="center" vertical="center"/>
    </xf>
    <xf numFmtId="0" fontId="17" fillId="2" borderId="0" xfId="0" applyFont="1" applyFill="1" applyAlignment="1">
      <alignment horizontal="center" vertical="center"/>
    </xf>
    <xf numFmtId="0" fontId="15" fillId="2" borderId="0" xfId="0" applyFont="1" applyFill="1" applyAlignment="1">
      <alignment horizontal="center" vertical="center"/>
    </xf>
    <xf numFmtId="0" fontId="18" fillId="2" borderId="0" xfId="0" applyFont="1" applyFill="1" applyAlignment="1">
      <alignment horizontal="center" vertical="center"/>
    </xf>
    <xf numFmtId="0" fontId="17" fillId="0" borderId="0" xfId="5" applyFont="1" applyBorder="1" applyAlignment="1">
      <alignment horizontal="center" vertical="center"/>
    </xf>
    <xf numFmtId="0" fontId="20" fillId="5" borderId="15" xfId="0" applyFont="1" applyFill="1" applyBorder="1" applyAlignment="1">
      <alignment horizontal="center" vertical="center"/>
    </xf>
    <xf numFmtId="0" fontId="17" fillId="2" borderId="0" xfId="0" applyFont="1" applyFill="1" applyAlignment="1">
      <alignment horizontal="left" vertical="center"/>
    </xf>
    <xf numFmtId="0" fontId="57" fillId="2" borderId="0" xfId="0" applyFont="1" applyFill="1" applyAlignment="1">
      <alignment horizontal="center" vertical="center"/>
    </xf>
    <xf numFmtId="0" fontId="21" fillId="0" borderId="0" xfId="0" applyFont="1" applyAlignment="1">
      <alignment horizontal="right" vertical="center"/>
    </xf>
    <xf numFmtId="0" fontId="65" fillId="2" borderId="0" xfId="0" applyFont="1" applyFill="1" applyAlignment="1">
      <alignment horizontal="left" vertical="center" wrapText="1"/>
    </xf>
    <xf numFmtId="0" fontId="43" fillId="2" borderId="0" xfId="0" applyFont="1" applyFill="1" applyAlignment="1">
      <alignment horizontal="center" vertical="center"/>
    </xf>
    <xf numFmtId="0" fontId="57" fillId="2" borderId="10" xfId="0" applyFont="1" applyFill="1" applyBorder="1" applyAlignment="1">
      <alignment horizontal="center" vertical="center"/>
    </xf>
    <xf numFmtId="9" fontId="17" fillId="2" borderId="0" xfId="0" applyNumberFormat="1" applyFont="1" applyFill="1" applyAlignment="1">
      <alignment horizontal="center" vertical="center"/>
    </xf>
    <xf numFmtId="9" fontId="72" fillId="2" borderId="0" xfId="0" applyNumberFormat="1" applyFont="1" applyFill="1" applyAlignment="1">
      <alignment horizontal="center" vertical="center"/>
    </xf>
    <xf numFmtId="0" fontId="16" fillId="2" borderId="0" xfId="0" applyFont="1" applyFill="1" applyAlignment="1">
      <alignment horizontal="center" vertical="center" wrapText="1"/>
    </xf>
    <xf numFmtId="9" fontId="16" fillId="2" borderId="0" xfId="0" applyNumberFormat="1" applyFont="1" applyFill="1" applyAlignment="1">
      <alignment horizontal="center" vertical="center"/>
    </xf>
    <xf numFmtId="0" fontId="67" fillId="0" borderId="0" xfId="0" applyFont="1"/>
    <xf numFmtId="0" fontId="45" fillId="0" borderId="0" xfId="0" applyFont="1" applyAlignment="1">
      <alignment horizontal="center" vertical="center" wrapText="1"/>
    </xf>
    <xf numFmtId="0" fontId="1" fillId="0" borderId="0" xfId="0" applyFont="1" applyAlignment="1">
      <alignment vertical="center" wrapText="1"/>
    </xf>
    <xf numFmtId="0" fontId="13" fillId="0" borderId="0" xfId="0" applyFont="1"/>
    <xf numFmtId="0" fontId="1" fillId="2" borderId="0" xfId="0" applyFont="1" applyFill="1" applyAlignment="1">
      <alignment horizontal="center" vertical="center"/>
    </xf>
    <xf numFmtId="0" fontId="15" fillId="4" borderId="21" xfId="0" applyFont="1" applyFill="1" applyBorder="1"/>
    <xf numFmtId="0" fontId="15" fillId="4" borderId="0" xfId="0" applyFont="1" applyFill="1" applyAlignment="1">
      <alignment horizontal="center"/>
    </xf>
    <xf numFmtId="0" fontId="15" fillId="4" borderId="0" xfId="0" applyFont="1" applyFill="1"/>
    <xf numFmtId="0" fontId="15" fillId="4" borderId="5" xfId="0" applyFont="1" applyFill="1" applyBorder="1"/>
    <xf numFmtId="0" fontId="15" fillId="4" borderId="6" xfId="0" applyFont="1" applyFill="1" applyBorder="1"/>
    <xf numFmtId="0" fontId="15" fillId="4" borderId="7" xfId="0" applyFont="1" applyFill="1" applyBorder="1"/>
    <xf numFmtId="0" fontId="15" fillId="4" borderId="9" xfId="0" applyFont="1" applyFill="1" applyBorder="1"/>
    <xf numFmtId="0" fontId="15" fillId="4" borderId="8" xfId="0" applyFont="1" applyFill="1" applyBorder="1" applyAlignment="1">
      <alignment horizontal="center"/>
    </xf>
    <xf numFmtId="0" fontId="15" fillId="4" borderId="8" xfId="0" applyFont="1" applyFill="1" applyBorder="1"/>
    <xf numFmtId="0" fontId="47" fillId="4" borderId="0" xfId="0" applyFont="1" applyFill="1"/>
    <xf numFmtId="0" fontId="15" fillId="2" borderId="28" xfId="0" applyFont="1" applyFill="1" applyBorder="1"/>
    <xf numFmtId="0" fontId="29" fillId="4" borderId="0" xfId="0" applyFont="1" applyFill="1" applyAlignment="1">
      <alignment vertical="center"/>
    </xf>
    <xf numFmtId="0" fontId="16" fillId="0" borderId="0" xfId="0" applyFont="1" applyAlignment="1">
      <alignment horizontal="left" vertical="center"/>
    </xf>
    <xf numFmtId="0" fontId="51" fillId="2" borderId="0" xfId="5" applyFont="1" applyFill="1" applyBorder="1" applyAlignment="1">
      <alignment horizontal="center" vertical="center" wrapText="1"/>
    </xf>
    <xf numFmtId="0" fontId="15" fillId="2" borderId="0" xfId="0" applyFont="1" applyFill="1" applyAlignment="1">
      <alignment horizontal="left" vertical="center"/>
    </xf>
    <xf numFmtId="0" fontId="39" fillId="2" borderId="0" xfId="5" applyFont="1" applyFill="1" applyBorder="1" applyAlignment="1">
      <alignment vertical="center" wrapText="1"/>
    </xf>
    <xf numFmtId="0" fontId="65" fillId="2" borderId="0" xfId="5" applyFont="1" applyFill="1" applyBorder="1" applyAlignment="1">
      <alignment vertical="center"/>
    </xf>
    <xf numFmtId="0" fontId="51" fillId="2" borderId="0" xfId="5" applyFont="1" applyFill="1" applyBorder="1" applyAlignment="1">
      <alignment vertical="center"/>
    </xf>
    <xf numFmtId="0" fontId="49" fillId="2" borderId="0" xfId="0" applyFont="1" applyFill="1" applyAlignment="1">
      <alignment vertical="center"/>
    </xf>
    <xf numFmtId="164" fontId="8" fillId="2" borderId="0" xfId="0" applyNumberFormat="1" applyFont="1" applyFill="1" applyAlignment="1">
      <alignment horizontal="center"/>
    </xf>
    <xf numFmtId="0" fontId="43" fillId="2" borderId="0" xfId="0" applyFont="1" applyFill="1" applyAlignment="1">
      <alignment horizontal="center"/>
    </xf>
    <xf numFmtId="0" fontId="51" fillId="2" borderId="0" xfId="5" applyFont="1" applyFill="1" applyBorder="1" applyAlignment="1">
      <alignment horizontal="center" vertical="center"/>
    </xf>
    <xf numFmtId="0" fontId="75" fillId="2" borderId="0" xfId="0" applyFont="1" applyFill="1"/>
    <xf numFmtId="0" fontId="29" fillId="4" borderId="0" xfId="5" applyFont="1" applyFill="1" applyBorder="1" applyAlignment="1">
      <alignment vertical="center" wrapText="1"/>
    </xf>
    <xf numFmtId="0" fontId="65" fillId="2" borderId="31" xfId="0" applyFont="1" applyFill="1" applyBorder="1" applyAlignment="1">
      <alignment horizontal="left" vertical="center" wrapText="1"/>
    </xf>
    <xf numFmtId="0" fontId="65" fillId="2" borderId="38" xfId="0" applyFont="1" applyFill="1" applyBorder="1" applyAlignment="1">
      <alignment horizontal="left" vertical="center" wrapText="1"/>
    </xf>
    <xf numFmtId="0" fontId="50" fillId="0" borderId="0" xfId="0" applyFont="1" applyAlignment="1">
      <alignment horizontal="center" vertical="center"/>
    </xf>
    <xf numFmtId="0" fontId="47" fillId="4" borderId="15" xfId="0" applyFont="1" applyFill="1" applyBorder="1" applyAlignment="1">
      <alignment horizontal="center" vertical="center"/>
    </xf>
    <xf numFmtId="0" fontId="9" fillId="2" borderId="0" xfId="0" applyFont="1" applyFill="1"/>
    <xf numFmtId="0" fontId="6" fillId="2" borderId="0" xfId="0" applyFont="1" applyFill="1"/>
    <xf numFmtId="0" fontId="29" fillId="2" borderId="41" xfId="0" applyFont="1" applyFill="1" applyBorder="1" applyAlignment="1">
      <alignment horizontal="center" vertical="center"/>
    </xf>
    <xf numFmtId="0" fontId="0" fillId="0" borderId="41" xfId="0" applyBorder="1"/>
    <xf numFmtId="0" fontId="47" fillId="4" borderId="33" xfId="0" applyFont="1" applyFill="1" applyBorder="1" applyAlignment="1">
      <alignment horizontal="center" vertical="center"/>
    </xf>
    <xf numFmtId="0" fontId="42" fillId="2" borderId="0" xfId="0" applyFont="1" applyFill="1"/>
    <xf numFmtId="0" fontId="39" fillId="0" borderId="42" xfId="5" applyFont="1" applyBorder="1" applyAlignment="1">
      <alignment horizontal="center" vertical="center"/>
    </xf>
    <xf numFmtId="0" fontId="29" fillId="4" borderId="0" xfId="0" applyFont="1" applyFill="1" applyAlignment="1">
      <alignment vertical="top"/>
    </xf>
    <xf numFmtId="0" fontId="29" fillId="4" borderId="0" xfId="0" applyFont="1" applyFill="1" applyAlignment="1">
      <alignment horizontal="center" vertical="top"/>
    </xf>
    <xf numFmtId="165" fontId="16" fillId="2" borderId="0" xfId="0" applyNumberFormat="1" applyFont="1" applyFill="1" applyAlignment="1">
      <alignment horizontal="right" vertical="center"/>
    </xf>
    <xf numFmtId="165" fontId="16" fillId="2" borderId="0" xfId="0" applyNumberFormat="1" applyFont="1" applyFill="1" applyAlignment="1">
      <alignment horizontal="left" vertical="center"/>
    </xf>
    <xf numFmtId="0" fontId="47" fillId="4" borderId="32" xfId="0" applyFont="1" applyFill="1" applyBorder="1" applyAlignment="1">
      <alignment horizontal="center" vertical="center"/>
    </xf>
    <xf numFmtId="0" fontId="10" fillId="2" borderId="0" xfId="6" applyFill="1"/>
    <xf numFmtId="0" fontId="79" fillId="2" borderId="0" xfId="5" applyFont="1" applyFill="1" applyBorder="1" applyAlignment="1">
      <alignment horizontal="center" vertical="center" wrapText="1"/>
    </xf>
    <xf numFmtId="0" fontId="21" fillId="2" borderId="46" xfId="0" applyFont="1" applyFill="1" applyBorder="1" applyAlignment="1">
      <alignment horizontal="left" vertical="center"/>
    </xf>
    <xf numFmtId="165" fontId="74" fillId="3" borderId="47" xfId="0" applyNumberFormat="1" applyFont="1" applyFill="1" applyBorder="1" applyAlignment="1">
      <alignment horizontal="center" vertical="center"/>
    </xf>
    <xf numFmtId="0" fontId="80" fillId="0" borderId="0" xfId="0" applyFont="1" applyAlignment="1">
      <alignment horizontal="center" vertical="top"/>
    </xf>
    <xf numFmtId="0" fontId="25" fillId="2" borderId="0" xfId="0" applyFont="1" applyFill="1" applyAlignment="1">
      <alignment horizontal="left" vertical="center"/>
    </xf>
    <xf numFmtId="0" fontId="16" fillId="2" borderId="0" xfId="0" applyFont="1" applyFill="1" applyAlignment="1">
      <alignment horizontal="left" vertical="center"/>
    </xf>
    <xf numFmtId="0" fontId="63" fillId="0" borderId="0" xfId="0" applyFont="1" applyAlignment="1">
      <alignment horizontal="center"/>
    </xf>
    <xf numFmtId="0" fontId="82" fillId="0" borderId="0" xfId="0" applyFont="1" applyAlignment="1">
      <alignment horizontal="center"/>
    </xf>
    <xf numFmtId="0" fontId="39" fillId="0" borderId="0" xfId="0" applyFont="1" applyAlignment="1">
      <alignment horizontal="left" vertical="center"/>
    </xf>
    <xf numFmtId="0" fontId="39" fillId="0" borderId="0" xfId="0" applyFont="1" applyAlignment="1">
      <alignment vertical="center"/>
    </xf>
    <xf numFmtId="14" fontId="39" fillId="0" borderId="0" xfId="5" applyNumberFormat="1" applyFont="1" applyBorder="1" applyAlignment="1">
      <alignment horizontal="center" vertical="center"/>
    </xf>
    <xf numFmtId="14" fontId="39" fillId="0" borderId="48" xfId="5" applyNumberFormat="1" applyFont="1" applyBorder="1" applyAlignment="1">
      <alignment horizontal="center" vertical="center"/>
    </xf>
    <xf numFmtId="165" fontId="65" fillId="3" borderId="49" xfId="0" applyNumberFormat="1" applyFont="1" applyFill="1" applyBorder="1" applyAlignment="1">
      <alignment horizontal="center" vertical="center"/>
    </xf>
    <xf numFmtId="0" fontId="73" fillId="2" borderId="0" xfId="0" applyFont="1" applyFill="1" applyAlignment="1">
      <alignment horizontal="left" vertical="center"/>
    </xf>
    <xf numFmtId="0" fontId="43" fillId="2" borderId="0" xfId="0" applyFont="1" applyFill="1" applyAlignment="1">
      <alignment horizontal="left" vertical="center"/>
    </xf>
    <xf numFmtId="1" fontId="45" fillId="2" borderId="0" xfId="0" applyNumberFormat="1" applyFont="1" applyFill="1" applyAlignment="1">
      <alignment horizontal="center" vertical="center"/>
    </xf>
    <xf numFmtId="0" fontId="0" fillId="2" borderId="0" xfId="0" applyFill="1" applyAlignment="1">
      <alignment horizontal="center" vertical="top" wrapText="1"/>
    </xf>
    <xf numFmtId="0" fontId="18" fillId="2" borderId="0" xfId="0" applyFont="1" applyFill="1"/>
    <xf numFmtId="1" fontId="32" fillId="2" borderId="0" xfId="0" applyNumberFormat="1" applyFont="1" applyFill="1" applyAlignment="1">
      <alignment horizontal="center"/>
    </xf>
    <xf numFmtId="0" fontId="15" fillId="2" borderId="0" xfId="0" applyFont="1" applyFill="1" applyAlignment="1" applyProtection="1">
      <alignment horizontal="center"/>
      <protection locked="0"/>
    </xf>
    <xf numFmtId="0" fontId="3" fillId="2" borderId="0" xfId="0" applyFont="1" applyFill="1" applyAlignment="1">
      <alignment horizontal="left"/>
    </xf>
    <xf numFmtId="0" fontId="44" fillId="2" borderId="0" xfId="0" applyFont="1" applyFill="1" applyAlignment="1">
      <alignment vertical="center"/>
    </xf>
    <xf numFmtId="0" fontId="43" fillId="2" borderId="0" xfId="0" applyFont="1" applyFill="1" applyAlignment="1">
      <alignment vertical="center"/>
    </xf>
    <xf numFmtId="0" fontId="33" fillId="2" borderId="0" xfId="0" applyFont="1" applyFill="1"/>
    <xf numFmtId="0" fontId="36" fillId="2" borderId="0" xfId="0" applyFont="1" applyFill="1" applyAlignment="1">
      <alignment horizontal="center" vertical="center"/>
    </xf>
    <xf numFmtId="0" fontId="25" fillId="2" borderId="0" xfId="0" applyFont="1" applyFill="1"/>
    <xf numFmtId="1" fontId="1" fillId="2" borderId="0" xfId="0" applyNumberFormat="1" applyFont="1" applyFill="1" applyAlignment="1" applyProtection="1">
      <alignment horizontal="center"/>
      <protection locked="0"/>
    </xf>
    <xf numFmtId="0" fontId="36" fillId="2" borderId="0" xfId="0" applyFont="1" applyFill="1"/>
    <xf numFmtId="9" fontId="25" fillId="2" borderId="0" xfId="0" applyNumberFormat="1" applyFont="1" applyFill="1" applyAlignment="1">
      <alignment horizontal="center" vertical="center"/>
    </xf>
    <xf numFmtId="0" fontId="25" fillId="2" borderId="0" xfId="0" applyFont="1" applyFill="1" applyAlignment="1">
      <alignment horizontal="center" vertical="center"/>
    </xf>
    <xf numFmtId="164" fontId="25" fillId="2" borderId="0" xfId="0" applyNumberFormat="1" applyFont="1" applyFill="1" applyAlignment="1">
      <alignment horizontal="center" vertical="center"/>
    </xf>
    <xf numFmtId="165" fontId="20" fillId="2" borderId="0" xfId="0" applyNumberFormat="1" applyFont="1" applyFill="1" applyAlignment="1">
      <alignment horizontal="center" vertical="center"/>
    </xf>
    <xf numFmtId="0" fontId="31" fillId="2" borderId="0" xfId="0" applyFont="1" applyFill="1" applyAlignment="1">
      <alignment horizontal="center" vertical="center"/>
    </xf>
    <xf numFmtId="0" fontId="35" fillId="2" borderId="0" xfId="0" applyFont="1" applyFill="1" applyAlignment="1">
      <alignment horizontal="left" vertical="center"/>
    </xf>
    <xf numFmtId="0" fontId="34" fillId="2" borderId="0" xfId="0" applyFont="1" applyFill="1"/>
    <xf numFmtId="0" fontId="26" fillId="2" borderId="0" xfId="0" applyFont="1" applyFill="1"/>
    <xf numFmtId="0" fontId="35" fillId="2" borderId="0" xfId="0" applyFont="1" applyFill="1" applyAlignment="1">
      <alignment vertical="center" wrapText="1"/>
    </xf>
    <xf numFmtId="0" fontId="80" fillId="0" borderId="0" xfId="0" applyFont="1" applyAlignment="1">
      <alignment horizontal="left" vertical="top"/>
    </xf>
    <xf numFmtId="0" fontId="16" fillId="0" borderId="50" xfId="0" applyFont="1" applyBorder="1" applyAlignment="1">
      <alignment horizontal="center" vertical="center"/>
    </xf>
    <xf numFmtId="165" fontId="65" fillId="3" borderId="51" xfId="0" applyNumberFormat="1" applyFont="1" applyFill="1" applyBorder="1" applyAlignment="1">
      <alignment horizontal="center" vertical="center"/>
    </xf>
    <xf numFmtId="0" fontId="53" fillId="0" borderId="52" xfId="0" applyFont="1" applyBorder="1" applyAlignment="1">
      <alignment horizontal="center" vertical="center"/>
    </xf>
    <xf numFmtId="0" fontId="82" fillId="0" borderId="52" xfId="0" applyFont="1" applyBorder="1" applyAlignment="1">
      <alignment horizontal="center" vertical="center"/>
    </xf>
    <xf numFmtId="0" fontId="63" fillId="0" borderId="52" xfId="0" applyFont="1" applyBorder="1" applyAlignment="1">
      <alignment horizontal="center" vertical="center"/>
    </xf>
    <xf numFmtId="0" fontId="39" fillId="2" borderId="0" xfId="0" applyFont="1" applyFill="1" applyAlignment="1">
      <alignment horizontal="center" vertical="center"/>
    </xf>
    <xf numFmtId="49" fontId="15" fillId="5" borderId="18" xfId="0" applyNumberFormat="1" applyFont="1" applyFill="1" applyBorder="1" applyAlignment="1">
      <alignment horizontal="center" vertical="center"/>
    </xf>
    <xf numFmtId="49" fontId="15" fillId="6" borderId="20" xfId="0" applyNumberFormat="1" applyFont="1" applyFill="1" applyBorder="1" applyAlignment="1">
      <alignment horizontal="center" vertical="center"/>
    </xf>
    <xf numFmtId="49" fontId="15" fillId="7" borderId="0" xfId="0" applyNumberFormat="1" applyFont="1" applyFill="1" applyAlignment="1">
      <alignment horizontal="center" vertical="center"/>
    </xf>
    <xf numFmtId="0" fontId="20" fillId="5" borderId="16" xfId="0" applyFont="1" applyFill="1" applyBorder="1" applyAlignment="1">
      <alignment horizontal="center" vertical="center"/>
    </xf>
    <xf numFmtId="0" fontId="84" fillId="0" borderId="0" xfId="0" applyFont="1"/>
    <xf numFmtId="0" fontId="65" fillId="2" borderId="0" xfId="0" applyFont="1" applyFill="1" applyAlignment="1">
      <alignment horizontal="right" vertical="center" wrapText="1"/>
    </xf>
    <xf numFmtId="10" fontId="17" fillId="2" borderId="0" xfId="0" applyNumberFormat="1" applyFont="1" applyFill="1" applyAlignment="1">
      <alignment horizontal="center" vertical="center"/>
    </xf>
    <xf numFmtId="2" fontId="17" fillId="2" borderId="0" xfId="0" applyNumberFormat="1" applyFont="1" applyFill="1" applyAlignment="1">
      <alignment horizontal="center" vertical="center"/>
    </xf>
    <xf numFmtId="0" fontId="65" fillId="0" borderId="0" xfId="0" applyFont="1"/>
    <xf numFmtId="165" fontId="17" fillId="2" borderId="0" xfId="0" applyNumberFormat="1" applyFont="1" applyFill="1" applyAlignment="1">
      <alignment horizontal="center" vertical="center"/>
    </xf>
    <xf numFmtId="0" fontId="51" fillId="2" borderId="0" xfId="0" applyFont="1" applyFill="1" applyAlignment="1">
      <alignment horizontal="center" vertical="top"/>
    </xf>
    <xf numFmtId="0" fontId="0" fillId="2" borderId="0" xfId="0" applyFill="1" applyAlignment="1">
      <alignment horizontal="left" vertical="center"/>
    </xf>
    <xf numFmtId="0" fontId="0" fillId="0" borderId="0" xfId="0" applyAlignment="1">
      <alignment horizontal="left" vertical="center" wrapText="1"/>
    </xf>
    <xf numFmtId="0" fontId="17" fillId="0" borderId="0" xfId="0" applyFont="1" applyAlignment="1">
      <alignment horizontal="center" vertical="center"/>
    </xf>
    <xf numFmtId="0" fontId="86" fillId="0" borderId="0" xfId="0" applyFont="1" applyAlignment="1">
      <alignment vertical="center"/>
    </xf>
    <xf numFmtId="0" fontId="51" fillId="0" borderId="0" xfId="0" applyFont="1" applyAlignment="1">
      <alignment horizontal="center" vertical="top"/>
    </xf>
    <xf numFmtId="1" fontId="85" fillId="0" borderId="42" xfId="6" applyNumberFormat="1" applyFont="1" applyBorder="1" applyAlignment="1">
      <alignment horizontal="center" vertical="center"/>
    </xf>
    <xf numFmtId="0" fontId="60" fillId="2" borderId="0" xfId="6" applyFont="1" applyFill="1" applyBorder="1" applyAlignment="1">
      <alignment horizontal="center" vertical="center"/>
    </xf>
    <xf numFmtId="0" fontId="88" fillId="3" borderId="22" xfId="0" applyFont="1" applyFill="1" applyBorder="1" applyAlignment="1">
      <alignment horizontal="center" vertical="center"/>
    </xf>
    <xf numFmtId="0" fontId="88" fillId="3" borderId="23" xfId="0" applyFont="1" applyFill="1" applyBorder="1" applyAlignment="1">
      <alignment horizontal="center" vertical="center"/>
    </xf>
    <xf numFmtId="0" fontId="39" fillId="0" borderId="0" xfId="5" applyFont="1" applyBorder="1" applyAlignment="1">
      <alignment horizontal="center" vertical="center"/>
    </xf>
    <xf numFmtId="1" fontId="21" fillId="0" borderId="0" xfId="5" applyNumberFormat="1" applyFont="1" applyBorder="1" applyAlignment="1">
      <alignment horizontal="center" vertical="center"/>
    </xf>
    <xf numFmtId="0" fontId="87" fillId="0" borderId="0" xfId="0" applyFont="1" applyAlignment="1">
      <alignment vertical="center"/>
    </xf>
    <xf numFmtId="0" fontId="92" fillId="9" borderId="18" xfId="0" applyFont="1" applyFill="1" applyBorder="1" applyAlignment="1">
      <alignment horizontal="center" vertical="center"/>
    </xf>
    <xf numFmtId="164" fontId="93" fillId="2" borderId="29" xfId="0" applyNumberFormat="1" applyFont="1" applyFill="1" applyBorder="1" applyAlignment="1">
      <alignment horizontal="center" vertical="center"/>
    </xf>
    <xf numFmtId="1" fontId="93" fillId="2" borderId="61" xfId="0" applyNumberFormat="1" applyFont="1" applyFill="1" applyBorder="1" applyAlignment="1">
      <alignment horizontal="center" vertical="center"/>
    </xf>
    <xf numFmtId="0" fontId="92" fillId="9" borderId="19" xfId="0" applyFont="1" applyFill="1" applyBorder="1" applyAlignment="1">
      <alignment horizontal="center" vertical="center"/>
    </xf>
    <xf numFmtId="164" fontId="93" fillId="2" borderId="28" xfId="0" applyNumberFormat="1" applyFont="1" applyFill="1" applyBorder="1" applyAlignment="1">
      <alignment horizontal="center" vertical="center"/>
    </xf>
    <xf numFmtId="1" fontId="93" fillId="2" borderId="62" xfId="0" applyNumberFormat="1" applyFont="1" applyFill="1" applyBorder="1" applyAlignment="1">
      <alignment horizontal="center" vertical="center"/>
    </xf>
    <xf numFmtId="0" fontId="68" fillId="9" borderId="28" xfId="0" applyFont="1" applyFill="1" applyBorder="1" applyAlignment="1">
      <alignment horizontal="left" vertical="center"/>
    </xf>
    <xf numFmtId="0" fontId="65" fillId="0" borderId="0" xfId="0" applyFont="1" applyAlignment="1">
      <alignment horizontal="left" vertical="center"/>
    </xf>
    <xf numFmtId="0" fontId="65" fillId="0" borderId="0" xfId="0" applyFont="1" applyAlignment="1">
      <alignment horizontal="left" vertical="center" wrapText="1"/>
    </xf>
    <xf numFmtId="0" fontId="37" fillId="4" borderId="0" xfId="0" applyFont="1" applyFill="1" applyAlignment="1">
      <alignment horizontal="left" vertical="center"/>
    </xf>
    <xf numFmtId="0" fontId="84" fillId="0" borderId="0" xfId="0" applyFont="1" applyAlignment="1">
      <alignment vertical="center"/>
    </xf>
    <xf numFmtId="0" fontId="0" fillId="0" borderId="0" xfId="0" applyAlignment="1">
      <alignment vertical="center"/>
    </xf>
    <xf numFmtId="0" fontId="37" fillId="2" borderId="0" xfId="0" applyFont="1" applyFill="1" applyAlignment="1">
      <alignment horizontal="left" vertical="center"/>
    </xf>
    <xf numFmtId="0" fontId="30" fillId="0" borderId="0" xfId="0" applyFont="1" applyAlignment="1">
      <alignment vertical="center"/>
    </xf>
    <xf numFmtId="0" fontId="95" fillId="11" borderId="0" xfId="6" applyFont="1" applyFill="1" applyAlignment="1">
      <alignment horizontal="center" vertical="center"/>
    </xf>
    <xf numFmtId="0" fontId="95" fillId="10" borderId="0" xfId="6" applyFont="1" applyFill="1" applyAlignment="1">
      <alignment horizontal="center" vertical="center"/>
    </xf>
    <xf numFmtId="0" fontId="18" fillId="2" borderId="0" xfId="6" applyFont="1" applyFill="1" applyBorder="1" applyAlignment="1">
      <alignment horizontal="left" vertical="center" wrapText="1"/>
    </xf>
    <xf numFmtId="0" fontId="62" fillId="0" borderId="73" xfId="0" applyFont="1" applyBorder="1" applyAlignment="1">
      <alignment horizontal="center" vertical="center"/>
    </xf>
    <xf numFmtId="0" fontId="62" fillId="0" borderId="75" xfId="0" applyFont="1" applyBorder="1" applyAlignment="1">
      <alignment horizontal="center" vertical="center"/>
    </xf>
    <xf numFmtId="165" fontId="65" fillId="3" borderId="71" xfId="0" applyNumberFormat="1" applyFont="1" applyFill="1" applyBorder="1" applyAlignment="1">
      <alignment horizontal="center" vertical="center"/>
    </xf>
    <xf numFmtId="0" fontId="62" fillId="0" borderId="77" xfId="0" applyFont="1" applyBorder="1" applyAlignment="1">
      <alignment horizontal="center" vertical="center"/>
    </xf>
    <xf numFmtId="0" fontId="62" fillId="0" borderId="63" xfId="0" applyFont="1" applyBorder="1" applyAlignment="1">
      <alignment horizontal="center" vertical="center"/>
    </xf>
    <xf numFmtId="165" fontId="65" fillId="3" borderId="78" xfId="0" applyNumberFormat="1" applyFont="1" applyFill="1" applyBorder="1" applyAlignment="1">
      <alignment horizontal="center" vertical="center"/>
    </xf>
    <xf numFmtId="164" fontId="17" fillId="3" borderId="51" xfId="0" applyNumberFormat="1" applyFont="1" applyFill="1" applyBorder="1" applyAlignment="1">
      <alignment horizontal="center" vertical="center"/>
    </xf>
    <xf numFmtId="0" fontId="17" fillId="3" borderId="71" xfId="0" applyFont="1" applyFill="1" applyBorder="1" applyAlignment="1">
      <alignment horizontal="center" vertical="center"/>
    </xf>
    <xf numFmtId="0" fontId="17" fillId="3" borderId="49" xfId="0" applyFont="1" applyFill="1" applyBorder="1" applyAlignment="1">
      <alignment horizontal="center" vertical="center"/>
    </xf>
    <xf numFmtId="164" fontId="17" fillId="3" borderId="78" xfId="0" applyNumberFormat="1" applyFont="1" applyFill="1" applyBorder="1" applyAlignment="1">
      <alignment horizontal="center" vertical="center"/>
    </xf>
    <xf numFmtId="0" fontId="16" fillId="0" borderId="79" xfId="0" applyFont="1" applyBorder="1" applyAlignment="1">
      <alignment horizontal="center" vertical="center"/>
    </xf>
    <xf numFmtId="0" fontId="16" fillId="0" borderId="80" xfId="0" applyFont="1" applyBorder="1" applyAlignment="1">
      <alignment horizontal="center" vertical="center"/>
    </xf>
    <xf numFmtId="0" fontId="16" fillId="0" borderId="81" xfId="0" applyFont="1" applyBorder="1" applyAlignment="1">
      <alignment horizontal="center" vertical="center"/>
    </xf>
    <xf numFmtId="0" fontId="65" fillId="2" borderId="0" xfId="5" applyFont="1" applyFill="1" applyBorder="1" applyAlignment="1">
      <alignment horizontal="left" vertical="center" wrapText="1"/>
    </xf>
    <xf numFmtId="0" fontId="97" fillId="0" borderId="0" xfId="0" applyFont="1" applyAlignment="1">
      <alignment vertical="center"/>
    </xf>
    <xf numFmtId="0" fontId="98" fillId="3" borderId="18" xfId="0" applyFont="1" applyFill="1" applyBorder="1" applyAlignment="1">
      <alignment horizontal="center" vertical="center"/>
    </xf>
    <xf numFmtId="0" fontId="98" fillId="3" borderId="40" xfId="0" applyFont="1" applyFill="1" applyBorder="1" applyAlignment="1">
      <alignment horizontal="center" vertical="center"/>
    </xf>
    <xf numFmtId="0" fontId="99" fillId="9" borderId="20" xfId="0" applyFont="1" applyFill="1" applyBorder="1" applyAlignment="1">
      <alignment horizontal="center" vertical="center"/>
    </xf>
    <xf numFmtId="164" fontId="100" fillId="2" borderId="18" xfId="0" applyNumberFormat="1" applyFont="1" applyFill="1" applyBorder="1" applyAlignment="1">
      <alignment horizontal="center" vertical="center"/>
    </xf>
    <xf numFmtId="2" fontId="98" fillId="0" borderId="0" xfId="0" applyNumberFormat="1" applyFont="1" applyAlignment="1">
      <alignment horizontal="center" vertical="center"/>
    </xf>
    <xf numFmtId="0" fontId="98" fillId="3" borderId="20" xfId="0" applyFont="1" applyFill="1" applyBorder="1" applyAlignment="1">
      <alignment horizontal="center" vertical="center"/>
    </xf>
    <xf numFmtId="0" fontId="98" fillId="3" borderId="30" xfId="0" applyFont="1" applyFill="1" applyBorder="1" applyAlignment="1">
      <alignment horizontal="center" vertical="center"/>
    </xf>
    <xf numFmtId="2" fontId="100" fillId="2" borderId="20" xfId="0" applyNumberFormat="1" applyFont="1" applyFill="1" applyBorder="1" applyAlignment="1">
      <alignment horizontal="center" vertical="center"/>
    </xf>
    <xf numFmtId="10" fontId="98" fillId="3" borderId="20" xfId="0" applyNumberFormat="1" applyFont="1" applyFill="1" applyBorder="1" applyAlignment="1">
      <alignment horizontal="center" vertical="center"/>
    </xf>
    <xf numFmtId="165" fontId="99" fillId="9" borderId="20" xfId="0" applyNumberFormat="1" applyFont="1" applyFill="1" applyBorder="1" applyAlignment="1">
      <alignment horizontal="center" vertical="center"/>
    </xf>
    <xf numFmtId="165" fontId="100" fillId="2" borderId="20" xfId="0" applyNumberFormat="1" applyFont="1" applyFill="1" applyBorder="1" applyAlignment="1">
      <alignment horizontal="center" vertical="center"/>
    </xf>
    <xf numFmtId="0" fontId="98" fillId="0" borderId="0" xfId="0" applyFont="1"/>
    <xf numFmtId="0" fontId="100" fillId="0" borderId="0" xfId="0" applyFont="1" applyAlignment="1">
      <alignment vertical="center"/>
    </xf>
    <xf numFmtId="10" fontId="101" fillId="3" borderId="0" xfId="0" applyNumberFormat="1" applyFont="1" applyFill="1" applyAlignment="1">
      <alignment horizontal="center" vertical="center"/>
    </xf>
    <xf numFmtId="0" fontId="101" fillId="3" borderId="10" xfId="0" applyFont="1" applyFill="1" applyBorder="1" applyAlignment="1">
      <alignment horizontal="center" vertical="center"/>
    </xf>
    <xf numFmtId="165" fontId="99" fillId="9" borderId="0" xfId="0" applyNumberFormat="1" applyFont="1" applyFill="1" applyAlignment="1">
      <alignment horizontal="center" vertical="center"/>
    </xf>
    <xf numFmtId="165" fontId="100" fillId="2" borderId="0" xfId="0" applyNumberFormat="1" applyFont="1" applyFill="1" applyAlignment="1">
      <alignment horizontal="center" vertical="center"/>
    </xf>
    <xf numFmtId="0" fontId="37" fillId="2" borderId="0" xfId="0" applyFont="1" applyFill="1" applyAlignment="1">
      <alignment horizontal="left" vertical="center" wrapText="1"/>
    </xf>
    <xf numFmtId="165" fontId="102" fillId="9" borderId="62" xfId="0" applyNumberFormat="1" applyFont="1" applyFill="1" applyBorder="1" applyAlignment="1">
      <alignment horizontal="center" vertical="center"/>
    </xf>
    <xf numFmtId="2" fontId="102" fillId="9" borderId="62" xfId="0" applyNumberFormat="1" applyFont="1" applyFill="1" applyBorder="1" applyAlignment="1">
      <alignment horizontal="center" vertical="center"/>
    </xf>
    <xf numFmtId="164" fontId="102" fillId="9" borderId="62" xfId="0" applyNumberFormat="1" applyFont="1" applyFill="1" applyBorder="1" applyAlignment="1">
      <alignment horizontal="center" vertical="center"/>
    </xf>
    <xf numFmtId="1" fontId="102" fillId="9" borderId="62" xfId="0" applyNumberFormat="1" applyFont="1" applyFill="1" applyBorder="1" applyAlignment="1">
      <alignment horizontal="center" vertical="center"/>
    </xf>
    <xf numFmtId="0" fontId="53" fillId="0" borderId="42" xfId="0" applyFont="1" applyBorder="1" applyAlignment="1">
      <alignment vertical="center"/>
    </xf>
    <xf numFmtId="0" fontId="85" fillId="0" borderId="67" xfId="0" applyFont="1" applyBorder="1" applyAlignment="1">
      <alignment vertical="center"/>
    </xf>
    <xf numFmtId="0" fontId="85" fillId="0" borderId="0" xfId="0" applyFont="1" applyAlignment="1">
      <alignment horizontal="center" vertical="center"/>
    </xf>
    <xf numFmtId="0" fontId="85" fillId="0" borderId="68" xfId="0" applyFont="1" applyBorder="1" applyAlignment="1">
      <alignment horizontal="center" vertical="center"/>
    </xf>
    <xf numFmtId="0" fontId="85" fillId="0" borderId="69" xfId="0" applyFont="1" applyBorder="1" applyAlignment="1">
      <alignment vertical="center"/>
    </xf>
    <xf numFmtId="0" fontId="103" fillId="0" borderId="0" xfId="0" applyFont="1"/>
    <xf numFmtId="0" fontId="85" fillId="0" borderId="67" xfId="0" applyFont="1" applyBorder="1" applyAlignment="1" applyProtection="1">
      <alignment horizontal="left" vertical="center"/>
      <protection locked="0"/>
    </xf>
    <xf numFmtId="0" fontId="85" fillId="0" borderId="0" xfId="0" applyFont="1" applyAlignment="1" applyProtection="1">
      <alignment horizontal="center" vertical="center"/>
      <protection locked="0"/>
    </xf>
    <xf numFmtId="0" fontId="68" fillId="9" borderId="83" xfId="0" applyFont="1" applyFill="1" applyBorder="1" applyAlignment="1">
      <alignment horizontal="left" vertical="center"/>
    </xf>
    <xf numFmtId="0" fontId="103" fillId="0" borderId="0" xfId="0" applyFont="1" applyAlignment="1">
      <alignment horizontal="center" vertical="center"/>
    </xf>
    <xf numFmtId="0" fontId="76" fillId="2" borderId="0" xfId="0" applyFont="1" applyFill="1" applyAlignment="1">
      <alignment horizontal="left" vertical="center"/>
    </xf>
    <xf numFmtId="0" fontId="87" fillId="0" borderId="0" xfId="0" applyFont="1"/>
    <xf numFmtId="0" fontId="85" fillId="0" borderId="88" xfId="0" applyFont="1" applyBorder="1" applyAlignment="1">
      <alignment horizontal="center" vertical="center"/>
    </xf>
    <xf numFmtId="0" fontId="85" fillId="0" borderId="87" xfId="0" applyFont="1" applyBorder="1" applyAlignment="1">
      <alignment horizontal="center" vertical="center"/>
    </xf>
    <xf numFmtId="0" fontId="17" fillId="2" borderId="0" xfId="0" applyFont="1" applyFill="1" applyAlignment="1">
      <alignment vertical="center"/>
    </xf>
    <xf numFmtId="2" fontId="16" fillId="2" borderId="0" xfId="0" applyNumberFormat="1" applyFont="1" applyFill="1" applyAlignment="1" applyProtection="1">
      <alignment horizontal="center" vertical="center"/>
      <protection locked="0"/>
    </xf>
    <xf numFmtId="9" fontId="71" fillId="2" borderId="0" xfId="0" applyNumberFormat="1" applyFont="1" applyFill="1" applyAlignment="1">
      <alignment horizontal="center" vertical="center"/>
    </xf>
    <xf numFmtId="9" fontId="22" fillId="2" borderId="0" xfId="0" applyNumberFormat="1" applyFont="1" applyFill="1" applyAlignment="1">
      <alignment horizontal="center" vertical="center"/>
    </xf>
    <xf numFmtId="9" fontId="88" fillId="2" borderId="0" xfId="0" applyNumberFormat="1" applyFont="1" applyFill="1" applyAlignment="1">
      <alignment horizontal="center" vertical="center"/>
    </xf>
    <xf numFmtId="0" fontId="74" fillId="2" borderId="14" xfId="0" applyFont="1" applyFill="1" applyBorder="1" applyAlignment="1">
      <alignment horizontal="left" vertical="center"/>
    </xf>
    <xf numFmtId="0" fontId="74" fillId="2" borderId="14" xfId="0" applyFont="1" applyFill="1" applyBorder="1" applyAlignment="1">
      <alignment horizontal="center" vertical="center"/>
    </xf>
    <xf numFmtId="9" fontId="5" fillId="0" borderId="0" xfId="0" applyNumberFormat="1" applyFont="1"/>
    <xf numFmtId="165" fontId="17" fillId="2" borderId="12" xfId="0" applyNumberFormat="1" applyFont="1" applyFill="1" applyBorder="1" applyAlignment="1">
      <alignment horizontal="center" vertical="center"/>
    </xf>
    <xf numFmtId="0" fontId="21" fillId="0" borderId="100" xfId="0" applyFont="1" applyBorder="1" applyAlignment="1">
      <alignment horizontal="right" vertical="center"/>
    </xf>
    <xf numFmtId="0" fontId="39" fillId="2" borderId="98" xfId="0" applyFont="1" applyFill="1" applyBorder="1" applyAlignment="1">
      <alignment horizontal="center" vertical="center"/>
    </xf>
    <xf numFmtId="0" fontId="39" fillId="2" borderId="99" xfId="0" applyFont="1" applyFill="1" applyBorder="1" applyAlignment="1">
      <alignment horizontal="center" vertical="center"/>
    </xf>
    <xf numFmtId="0" fontId="17" fillId="2" borderId="101" xfId="0" applyFont="1" applyFill="1" applyBorder="1" applyAlignment="1">
      <alignment horizontal="center" vertical="center"/>
    </xf>
    <xf numFmtId="0" fontId="17" fillId="2" borderId="103" xfId="0" applyFont="1" applyFill="1" applyBorder="1" applyAlignment="1">
      <alignment horizontal="center" vertical="center"/>
    </xf>
    <xf numFmtId="165" fontId="93" fillId="3" borderId="91" xfId="0" applyNumberFormat="1" applyFont="1" applyFill="1" applyBorder="1" applyAlignment="1">
      <alignment horizontal="center" vertical="center"/>
    </xf>
    <xf numFmtId="165" fontId="16" fillId="0" borderId="102" xfId="0" applyNumberFormat="1" applyFont="1" applyBorder="1" applyAlignment="1">
      <alignment horizontal="center" vertical="center"/>
    </xf>
    <xf numFmtId="165" fontId="16" fillId="0" borderId="104" xfId="0" applyNumberFormat="1" applyFont="1" applyBorder="1" applyAlignment="1">
      <alignment horizontal="center" vertical="center"/>
    </xf>
    <xf numFmtId="165" fontId="16" fillId="0" borderId="99" xfId="0" applyNumberFormat="1" applyFont="1" applyBorder="1" applyAlignment="1">
      <alignment horizontal="center" vertical="center"/>
    </xf>
    <xf numFmtId="0" fontId="15" fillId="12" borderId="21" xfId="0" applyFont="1" applyFill="1" applyBorder="1"/>
    <xf numFmtId="0" fontId="15" fillId="12" borderId="0" xfId="0" applyFont="1" applyFill="1" applyAlignment="1">
      <alignment horizontal="center"/>
    </xf>
    <xf numFmtId="0" fontId="15" fillId="12" borderId="6" xfId="0" applyFont="1" applyFill="1" applyBorder="1"/>
    <xf numFmtId="0" fontId="47" fillId="12" borderId="0" xfId="0" applyFont="1" applyFill="1"/>
    <xf numFmtId="0" fontId="47" fillId="12" borderId="0" xfId="0" applyFont="1" applyFill="1" applyAlignment="1">
      <alignment vertical="center"/>
    </xf>
    <xf numFmtId="0" fontId="15" fillId="12" borderId="0" xfId="0" applyFont="1" applyFill="1"/>
    <xf numFmtId="0" fontId="15" fillId="12" borderId="5" xfId="0" applyFont="1" applyFill="1" applyBorder="1"/>
    <xf numFmtId="0" fontId="47" fillId="4" borderId="0" xfId="0" applyFont="1" applyFill="1" applyAlignment="1">
      <alignment vertical="center"/>
    </xf>
    <xf numFmtId="165" fontId="15" fillId="2" borderId="20" xfId="0" applyNumberFormat="1" applyFont="1" applyFill="1" applyBorder="1" applyAlignment="1">
      <alignment horizontal="center" vertical="center"/>
    </xf>
    <xf numFmtId="0" fontId="108" fillId="2" borderId="74" xfId="0" applyFont="1" applyFill="1" applyBorder="1" applyAlignment="1">
      <alignment horizontal="center" vertical="center"/>
    </xf>
    <xf numFmtId="0" fontId="108" fillId="0" borderId="76" xfId="0" applyFont="1" applyBorder="1" applyAlignment="1">
      <alignment horizontal="center" vertical="center"/>
    </xf>
    <xf numFmtId="0" fontId="108" fillId="0" borderId="36" xfId="0" applyFont="1" applyBorder="1" applyAlignment="1">
      <alignment horizontal="center" vertical="center"/>
    </xf>
    <xf numFmtId="0" fontId="108" fillId="0" borderId="74" xfId="0" applyFont="1" applyBorder="1" applyAlignment="1">
      <alignment horizontal="center" vertical="center"/>
    </xf>
    <xf numFmtId="0" fontId="108" fillId="0" borderId="72" xfId="0" applyFont="1" applyBorder="1" applyAlignment="1">
      <alignment horizontal="center" vertical="center"/>
    </xf>
    <xf numFmtId="0" fontId="82" fillId="2" borderId="13" xfId="0" applyFont="1" applyFill="1" applyBorder="1" applyAlignment="1" applyProtection="1">
      <alignment horizontal="center" vertical="center"/>
      <protection locked="0"/>
    </xf>
    <xf numFmtId="0" fontId="110" fillId="2" borderId="92" xfId="0" applyFont="1" applyFill="1" applyBorder="1" applyAlignment="1" applyProtection="1">
      <alignment horizontal="center" vertical="center"/>
      <protection locked="0"/>
    </xf>
    <xf numFmtId="165" fontId="15" fillId="0" borderId="93" xfId="0" applyNumberFormat="1" applyFont="1" applyBorder="1" applyAlignment="1">
      <alignment horizontal="center" vertical="center"/>
    </xf>
    <xf numFmtId="0" fontId="82" fillId="2" borderId="11" xfId="0" applyFont="1" applyFill="1" applyBorder="1" applyAlignment="1" applyProtection="1">
      <alignment horizontal="center" vertical="center"/>
      <protection locked="0"/>
    </xf>
    <xf numFmtId="0" fontId="110" fillId="2" borderId="94" xfId="0" applyFont="1" applyFill="1" applyBorder="1" applyAlignment="1" applyProtection="1">
      <alignment horizontal="center" vertical="center"/>
      <protection locked="0"/>
    </xf>
    <xf numFmtId="165" fontId="15" fillId="0" borderId="95" xfId="0" applyNumberFormat="1" applyFont="1" applyBorder="1" applyAlignment="1">
      <alignment horizontal="center" vertical="center"/>
    </xf>
    <xf numFmtId="0" fontId="82" fillId="2" borderId="82" xfId="0" applyFont="1" applyFill="1" applyBorder="1" applyAlignment="1" applyProtection="1">
      <alignment horizontal="center" vertical="center"/>
      <protection locked="0"/>
    </xf>
    <xf numFmtId="0" fontId="110" fillId="2" borderId="96" xfId="0" applyFont="1" applyFill="1" applyBorder="1" applyAlignment="1" applyProtection="1">
      <alignment horizontal="center" vertical="center"/>
      <protection locked="0"/>
    </xf>
    <xf numFmtId="165" fontId="15" fillId="0" borderId="97" xfId="0" applyNumberFormat="1" applyFont="1" applyBorder="1" applyAlignment="1">
      <alignment horizontal="center" vertical="center"/>
    </xf>
    <xf numFmtId="0" fontId="21" fillId="0" borderId="0" xfId="0" applyFont="1" applyAlignment="1">
      <alignment horizontal="left" vertical="center"/>
    </xf>
    <xf numFmtId="164" fontId="17" fillId="2" borderId="0" xfId="6" applyNumberFormat="1" applyFont="1" applyFill="1" applyBorder="1" applyAlignment="1">
      <alignment horizontal="left" vertical="center"/>
    </xf>
    <xf numFmtId="2" fontId="47" fillId="14" borderId="62" xfId="0" applyNumberFormat="1" applyFont="1" applyFill="1" applyBorder="1" applyAlignment="1">
      <alignment horizontal="center" vertical="center"/>
    </xf>
    <xf numFmtId="0" fontId="108" fillId="0" borderId="109" xfId="0" applyFont="1" applyBorder="1" applyAlignment="1">
      <alignment horizontal="center" vertical="center"/>
    </xf>
    <xf numFmtId="0" fontId="62" fillId="0" borderId="110" xfId="0" applyFont="1" applyBorder="1" applyAlignment="1">
      <alignment horizontal="center" vertical="center"/>
    </xf>
    <xf numFmtId="165" fontId="65" fillId="3" borderId="108" xfId="0" applyNumberFormat="1" applyFont="1" applyFill="1" applyBorder="1" applyAlignment="1">
      <alignment horizontal="center" vertical="center"/>
    </xf>
    <xf numFmtId="0" fontId="74" fillId="0" borderId="0" xfId="0" applyFont="1" applyAlignment="1">
      <alignment horizontal="center" vertical="center"/>
    </xf>
    <xf numFmtId="165" fontId="39" fillId="0" borderId="14" xfId="0" applyNumberFormat="1" applyFont="1" applyBorder="1" applyAlignment="1">
      <alignment horizontal="center" vertical="center"/>
    </xf>
    <xf numFmtId="1" fontId="39" fillId="2" borderId="14" xfId="0" applyNumberFormat="1" applyFont="1" applyFill="1" applyBorder="1" applyAlignment="1">
      <alignment horizontal="center" vertical="center"/>
    </xf>
    <xf numFmtId="0" fontId="21" fillId="2" borderId="0" xfId="0" applyFont="1" applyFill="1" applyAlignment="1">
      <alignment horizontal="left" vertical="center"/>
    </xf>
    <xf numFmtId="2" fontId="17" fillId="2" borderId="27" xfId="0" applyNumberFormat="1" applyFont="1" applyFill="1" applyBorder="1" applyAlignment="1">
      <alignment horizontal="center" vertical="center" wrapText="1"/>
    </xf>
    <xf numFmtId="0" fontId="70" fillId="2" borderId="27" xfId="6" applyFont="1" applyFill="1" applyBorder="1" applyAlignment="1">
      <alignment horizontal="center" vertical="center"/>
    </xf>
    <xf numFmtId="0" fontId="84" fillId="5" borderId="0" xfId="0" applyFont="1" applyFill="1" applyAlignment="1">
      <alignment horizontal="center" vertical="center"/>
    </xf>
    <xf numFmtId="0" fontId="21" fillId="5" borderId="0" xfId="0" applyFont="1" applyFill="1" applyAlignment="1">
      <alignment horizontal="center" vertical="center"/>
    </xf>
    <xf numFmtId="0" fontId="20" fillId="0" borderId="0" xfId="0" applyFont="1" applyAlignment="1">
      <alignment vertical="center"/>
    </xf>
    <xf numFmtId="0" fontId="17" fillId="0" borderId="107" xfId="0" applyFont="1" applyBorder="1" applyAlignment="1">
      <alignment horizontal="center" vertical="center"/>
    </xf>
    <xf numFmtId="0" fontId="16" fillId="0" borderId="111" xfId="0" applyFont="1" applyBorder="1" applyAlignment="1">
      <alignment horizontal="center" vertical="center"/>
    </xf>
    <xf numFmtId="0" fontId="53" fillId="2" borderId="39" xfId="0" applyFont="1" applyFill="1" applyBorder="1" applyAlignment="1">
      <alignment horizontal="center" vertical="center"/>
    </xf>
    <xf numFmtId="0" fontId="28" fillId="0" borderId="0" xfId="0" applyFont="1" applyAlignment="1">
      <alignment horizontal="left" vertical="center"/>
    </xf>
    <xf numFmtId="0" fontId="104" fillId="0" borderId="2" xfId="0" applyFont="1" applyBorder="1" applyAlignment="1">
      <alignment horizontal="left" vertical="center"/>
    </xf>
    <xf numFmtId="0" fontId="116" fillId="0" borderId="2" xfId="0" applyFont="1" applyBorder="1" applyAlignment="1">
      <alignment horizontal="left" vertical="center" wrapText="1"/>
    </xf>
    <xf numFmtId="0" fontId="113" fillId="0" borderId="0" xfId="0" applyFont="1" applyAlignment="1">
      <alignment horizontal="center" vertical="center"/>
    </xf>
    <xf numFmtId="0" fontId="117" fillId="0" borderId="113" xfId="0" applyFont="1" applyBorder="1" applyAlignment="1">
      <alignment horizontal="left" vertical="center"/>
    </xf>
    <xf numFmtId="0" fontId="93" fillId="0" borderId="0" xfId="0" applyFont="1" applyAlignment="1">
      <alignment horizontal="center" vertical="center"/>
    </xf>
    <xf numFmtId="0" fontId="93" fillId="0" borderId="0" xfId="0" applyFont="1"/>
    <xf numFmtId="0" fontId="114" fillId="2" borderId="0" xfId="6" applyFont="1" applyFill="1" applyBorder="1" applyAlignment="1">
      <alignment horizontal="left" vertical="center" wrapText="1"/>
    </xf>
    <xf numFmtId="0" fontId="107" fillId="0" borderId="0" xfId="0" applyFont="1" applyAlignment="1">
      <alignment horizontal="left" wrapText="1"/>
    </xf>
    <xf numFmtId="0" fontId="16" fillId="2" borderId="27" xfId="0" applyFont="1" applyFill="1" applyBorder="1" applyAlignment="1">
      <alignment horizontal="center" vertical="center"/>
    </xf>
    <xf numFmtId="0" fontId="17" fillId="3" borderId="106" xfId="0" applyFont="1" applyFill="1" applyBorder="1" applyAlignment="1">
      <alignment horizontal="center" vertical="center"/>
    </xf>
    <xf numFmtId="0" fontId="16" fillId="0" borderId="106" xfId="0" applyFont="1" applyBorder="1" applyAlignment="1">
      <alignment horizontal="center" vertical="center"/>
    </xf>
    <xf numFmtId="0" fontId="17" fillId="0" borderId="106" xfId="0" applyFont="1" applyBorder="1" applyAlignment="1">
      <alignment horizontal="center" vertical="center"/>
    </xf>
    <xf numFmtId="165" fontId="21" fillId="3" borderId="106" xfId="0" applyNumberFormat="1" applyFont="1" applyFill="1" applyBorder="1" applyAlignment="1">
      <alignment horizontal="center" vertical="center"/>
    </xf>
    <xf numFmtId="0" fontId="74" fillId="2" borderId="0" xfId="0" applyFont="1" applyFill="1" applyAlignment="1">
      <alignment horizontal="center" vertical="center"/>
    </xf>
    <xf numFmtId="0" fontId="44" fillId="2" borderId="0" xfId="0" applyFont="1" applyFill="1" applyAlignment="1">
      <alignment horizontal="center"/>
    </xf>
    <xf numFmtId="0" fontId="2" fillId="2" borderId="0" xfId="0" applyFont="1" applyFill="1" applyAlignment="1">
      <alignment vertical="top" wrapText="1"/>
    </xf>
    <xf numFmtId="0" fontId="56" fillId="2" borderId="0" xfId="0" applyFont="1" applyFill="1" applyAlignment="1">
      <alignment horizontal="center" vertical="center"/>
    </xf>
    <xf numFmtId="0" fontId="44" fillId="2" borderId="0" xfId="0" applyFont="1" applyFill="1" applyAlignment="1">
      <alignment horizontal="left" vertical="center" wrapText="1"/>
    </xf>
    <xf numFmtId="0" fontId="16" fillId="2" borderId="0" xfId="0" applyFont="1" applyFill="1" applyAlignment="1">
      <alignment horizontal="left" vertical="center" wrapText="1"/>
    </xf>
    <xf numFmtId="165" fontId="64" fillId="2" borderId="0" xfId="0" applyNumberFormat="1" applyFont="1" applyFill="1" applyAlignment="1">
      <alignment horizontal="center" vertical="center"/>
    </xf>
    <xf numFmtId="165" fontId="64" fillId="2" borderId="0" xfId="0" applyNumberFormat="1" applyFont="1" applyFill="1" applyAlignment="1">
      <alignment vertical="center"/>
    </xf>
    <xf numFmtId="165" fontId="53" fillId="3" borderId="114" xfId="0" applyNumberFormat="1" applyFont="1" applyFill="1" applyBorder="1" applyAlignment="1">
      <alignment horizontal="center" vertical="center"/>
    </xf>
    <xf numFmtId="165" fontId="16" fillId="3" borderId="117" xfId="0" applyNumberFormat="1" applyFont="1" applyFill="1" applyBorder="1" applyAlignment="1">
      <alignment horizontal="center" vertical="center"/>
    </xf>
    <xf numFmtId="165" fontId="39" fillId="3" borderId="114" xfId="0" applyNumberFormat="1" applyFont="1" applyFill="1" applyBorder="1" applyAlignment="1">
      <alignment horizontal="center" vertical="center"/>
    </xf>
    <xf numFmtId="165" fontId="17" fillId="3" borderId="114" xfId="0" applyNumberFormat="1" applyFont="1" applyFill="1" applyBorder="1" applyAlignment="1">
      <alignment horizontal="center" vertical="center"/>
    </xf>
    <xf numFmtId="165" fontId="16" fillId="2" borderId="94" xfId="0" applyNumberFormat="1" applyFont="1" applyFill="1" applyBorder="1" applyAlignment="1">
      <alignment horizontal="center" vertical="center"/>
    </xf>
    <xf numFmtId="165" fontId="16" fillId="2" borderId="106" xfId="0" applyNumberFormat="1" applyFont="1" applyFill="1" applyBorder="1" applyAlignment="1">
      <alignment horizontal="center" vertical="center"/>
    </xf>
    <xf numFmtId="165" fontId="20" fillId="2" borderId="106" xfId="0" applyNumberFormat="1" applyFont="1" applyFill="1" applyBorder="1" applyAlignment="1">
      <alignment horizontal="center" vertical="center"/>
    </xf>
    <xf numFmtId="164" fontId="17" fillId="2" borderId="120" xfId="0" applyNumberFormat="1" applyFont="1" applyFill="1" applyBorder="1" applyAlignment="1">
      <alignment horizontal="center" vertical="center"/>
    </xf>
    <xf numFmtId="164" fontId="16" fillId="2" borderId="120" xfId="0" applyNumberFormat="1" applyFont="1" applyFill="1" applyBorder="1" applyAlignment="1">
      <alignment horizontal="center" vertical="center"/>
    </xf>
    <xf numFmtId="164" fontId="39" fillId="2" borderId="89" xfId="0" applyNumberFormat="1" applyFont="1" applyFill="1" applyBorder="1" applyAlignment="1">
      <alignment horizontal="center" vertical="center"/>
    </xf>
    <xf numFmtId="1" fontId="16" fillId="2" borderId="121" xfId="0" applyNumberFormat="1" applyFont="1" applyFill="1" applyBorder="1" applyAlignment="1">
      <alignment horizontal="center" vertical="center"/>
    </xf>
    <xf numFmtId="1" fontId="39" fillId="2" borderId="90" xfId="0" applyNumberFormat="1" applyFont="1" applyFill="1" applyBorder="1" applyAlignment="1">
      <alignment horizontal="center" vertical="center"/>
    </xf>
    <xf numFmtId="9" fontId="21" fillId="2" borderId="0" xfId="0" applyNumberFormat="1" applyFont="1" applyFill="1" applyAlignment="1">
      <alignment horizontal="center" vertical="center"/>
    </xf>
    <xf numFmtId="0" fontId="21" fillId="2" borderId="90" xfId="5" applyFont="1" applyFill="1" applyBorder="1" applyAlignment="1">
      <alignment horizontal="left" vertical="center" wrapText="1"/>
    </xf>
    <xf numFmtId="0" fontId="21" fillId="2" borderId="0" xfId="5" applyFont="1" applyFill="1" applyBorder="1" applyAlignment="1">
      <alignment horizontal="left" vertical="center" wrapText="1"/>
    </xf>
    <xf numFmtId="165" fontId="21" fillId="2" borderId="12" xfId="0" applyNumberFormat="1" applyFont="1" applyFill="1" applyBorder="1" applyAlignment="1">
      <alignment horizontal="center" vertical="center"/>
    </xf>
    <xf numFmtId="0" fontId="119" fillId="0" borderId="0" xfId="0" applyFont="1" applyAlignment="1">
      <alignment horizontal="left" vertical="center"/>
    </xf>
    <xf numFmtId="0" fontId="21" fillId="0" borderId="112" xfId="0" applyFont="1" applyBorder="1" applyAlignment="1">
      <alignment horizontal="center" vertical="center"/>
    </xf>
    <xf numFmtId="0" fontId="16" fillId="0" borderId="120" xfId="0" applyFont="1" applyBorder="1" applyAlignment="1">
      <alignment horizontal="left" vertical="center"/>
    </xf>
    <xf numFmtId="0" fontId="16" fillId="0" borderId="120" xfId="0" applyFont="1" applyBorder="1" applyAlignment="1">
      <alignment horizontal="left" vertical="center" wrapText="1"/>
    </xf>
    <xf numFmtId="0" fontId="39" fillId="0" borderId="89" xfId="0" applyFont="1" applyBorder="1" applyAlignment="1">
      <alignment horizontal="left" vertical="center"/>
    </xf>
    <xf numFmtId="0" fontId="15" fillId="0" borderId="120" xfId="0" applyFont="1" applyBorder="1"/>
    <xf numFmtId="49" fontId="20" fillId="2" borderId="100" xfId="0" applyNumberFormat="1" applyFont="1" applyFill="1" applyBorder="1" applyAlignment="1">
      <alignment horizontal="center" vertical="center"/>
    </xf>
    <xf numFmtId="0" fontId="21" fillId="2" borderId="14" xfId="0" applyFont="1" applyFill="1" applyBorder="1" applyAlignment="1">
      <alignment horizontal="center" vertical="center"/>
    </xf>
    <xf numFmtId="165" fontId="21" fillId="2" borderId="0" xfId="0" applyNumberFormat="1" applyFont="1" applyFill="1" applyAlignment="1">
      <alignment horizontal="center" vertical="center"/>
    </xf>
    <xf numFmtId="0" fontId="120" fillId="0" borderId="0" xfId="0" applyFont="1"/>
    <xf numFmtId="0" fontId="20" fillId="2" borderId="120" xfId="0" applyFont="1" applyFill="1" applyBorder="1" applyAlignment="1">
      <alignment horizontal="center" vertical="center"/>
    </xf>
    <xf numFmtId="0" fontId="20" fillId="2" borderId="121" xfId="0" applyFont="1" applyFill="1" applyBorder="1" applyAlignment="1">
      <alignment horizontal="center" vertical="center"/>
    </xf>
    <xf numFmtId="165" fontId="20" fillId="2" borderId="94" xfId="0" applyNumberFormat="1" applyFont="1" applyFill="1" applyBorder="1" applyAlignment="1">
      <alignment horizontal="center" vertical="center"/>
    </xf>
    <xf numFmtId="0" fontId="46" fillId="4" borderId="0" xfId="0" applyFont="1" applyFill="1" applyAlignment="1">
      <alignment horizontal="center" vertical="center" wrapText="1"/>
    </xf>
    <xf numFmtId="0" fontId="21" fillId="0" borderId="0" xfId="0" applyFont="1" applyAlignment="1">
      <alignment horizontal="center" vertical="center"/>
    </xf>
    <xf numFmtId="0" fontId="39" fillId="0" borderId="42" xfId="5" applyFont="1" applyBorder="1" applyAlignment="1">
      <alignment horizontal="left" vertical="center"/>
    </xf>
    <xf numFmtId="0" fontId="62" fillId="2" borderId="43" xfId="0" applyFont="1" applyFill="1" applyBorder="1" applyAlignment="1">
      <alignment horizontal="center" vertical="center" wrapText="1"/>
    </xf>
    <xf numFmtId="0" fontId="62" fillId="2" borderId="45" xfId="0" applyFont="1" applyFill="1" applyBorder="1" applyAlignment="1">
      <alignment horizontal="center" vertical="center" wrapText="1"/>
    </xf>
    <xf numFmtId="0" fontId="106" fillId="4" borderId="0" xfId="0" applyFont="1" applyFill="1" applyAlignment="1">
      <alignment horizontal="center" vertical="center"/>
    </xf>
    <xf numFmtId="0" fontId="28" fillId="2" borderId="0" xfId="5" applyFont="1" applyFill="1" applyBorder="1" applyAlignment="1">
      <alignment horizontal="center" vertical="center"/>
    </xf>
    <xf numFmtId="0" fontId="39" fillId="2" borderId="0" xfId="0" applyFont="1" applyFill="1" applyAlignment="1">
      <alignment horizontal="center" vertical="center"/>
    </xf>
    <xf numFmtId="0" fontId="57" fillId="4" borderId="16" xfId="0" applyFont="1" applyFill="1" applyBorder="1" applyAlignment="1">
      <alignment horizontal="center" vertical="center" wrapText="1"/>
    </xf>
    <xf numFmtId="0" fontId="57" fillId="4" borderId="16" xfId="0" applyFont="1" applyFill="1" applyBorder="1" applyAlignment="1">
      <alignment horizontal="center" vertical="center"/>
    </xf>
    <xf numFmtId="0" fontId="47" fillId="4" borderId="0" xfId="0" applyFont="1" applyFill="1" applyAlignment="1">
      <alignment horizontal="center" vertical="center"/>
    </xf>
    <xf numFmtId="0" fontId="65" fillId="2" borderId="31" xfId="0" applyFont="1" applyFill="1" applyBorder="1" applyAlignment="1">
      <alignment horizontal="left" vertical="center" wrapText="1"/>
    </xf>
    <xf numFmtId="0" fontId="65" fillId="2" borderId="38" xfId="0" applyFont="1" applyFill="1" applyBorder="1" applyAlignment="1">
      <alignment horizontal="left" vertical="center" wrapText="1"/>
    </xf>
    <xf numFmtId="0" fontId="47" fillId="4" borderId="10" xfId="0" applyFont="1" applyFill="1" applyBorder="1" applyAlignment="1">
      <alignment horizontal="center" vertical="center"/>
    </xf>
    <xf numFmtId="0" fontId="16" fillId="0" borderId="0" xfId="0" applyFont="1" applyAlignment="1">
      <alignment horizontal="left" vertical="center"/>
    </xf>
    <xf numFmtId="0" fontId="16" fillId="0" borderId="15" xfId="0" applyFont="1" applyBorder="1" applyAlignment="1">
      <alignment horizontal="left" vertical="center"/>
    </xf>
    <xf numFmtId="0" fontId="16" fillId="0" borderId="19" xfId="0" applyFont="1" applyBorder="1" applyAlignment="1">
      <alignment horizontal="left" vertical="center" wrapText="1"/>
    </xf>
    <xf numFmtId="0" fontId="16" fillId="0" borderId="84" xfId="0" applyFont="1" applyBorder="1" applyAlignment="1">
      <alignment horizontal="left" vertical="center" wrapText="1"/>
    </xf>
    <xf numFmtId="0" fontId="16" fillId="0" borderId="0" xfId="0" applyFont="1" applyAlignment="1">
      <alignment horizontal="left" vertical="center" wrapText="1"/>
    </xf>
    <xf numFmtId="0" fontId="16" fillId="0" borderId="15" xfId="0" applyFont="1" applyBorder="1" applyAlignment="1">
      <alignment horizontal="left" vertical="center" wrapText="1"/>
    </xf>
    <xf numFmtId="0" fontId="106" fillId="4" borderId="0" xfId="0" applyFont="1" applyFill="1" applyAlignment="1">
      <alignment horizontal="left" vertical="center"/>
    </xf>
    <xf numFmtId="0" fontId="87" fillId="0" borderId="0" xfId="0" applyFont="1" applyAlignment="1">
      <alignment horizontal="left" vertical="top"/>
    </xf>
    <xf numFmtId="0" fontId="17" fillId="2" borderId="0" xfId="0" applyFont="1" applyFill="1" applyAlignment="1">
      <alignment vertical="center"/>
    </xf>
    <xf numFmtId="9" fontId="65" fillId="2" borderId="0" xfId="0" applyNumberFormat="1" applyFont="1" applyFill="1" applyAlignment="1">
      <alignment horizontal="center" vertical="center"/>
    </xf>
    <xf numFmtId="0" fontId="15" fillId="2" borderId="0" xfId="0" applyFont="1" applyFill="1" applyAlignment="1">
      <alignment horizontal="center" vertical="center"/>
    </xf>
    <xf numFmtId="0" fontId="37" fillId="4" borderId="0" xfId="0" applyFont="1" applyFill="1" applyAlignment="1">
      <alignment horizontal="left" vertical="center" wrapText="1"/>
    </xf>
    <xf numFmtId="0" fontId="65" fillId="2" borderId="63" xfId="5" applyFont="1" applyFill="1" applyBorder="1" applyAlignment="1">
      <alignment horizontal="center" vertical="center" wrapText="1"/>
    </xf>
    <xf numFmtId="0" fontId="65" fillId="2" borderId="0" xfId="5" applyFont="1" applyFill="1" applyBorder="1" applyAlignment="1">
      <alignment horizontal="center" vertical="center" wrapText="1"/>
    </xf>
    <xf numFmtId="0" fontId="65" fillId="2" borderId="36" xfId="5" applyFont="1" applyFill="1" applyBorder="1" applyAlignment="1">
      <alignment horizontal="center" vertical="center" wrapText="1"/>
    </xf>
    <xf numFmtId="0" fontId="65" fillId="2" borderId="24" xfId="5" applyFont="1" applyFill="1" applyBorder="1" applyAlignment="1">
      <alignment horizontal="center" vertical="center" wrapText="1"/>
    </xf>
    <xf numFmtId="0" fontId="65" fillId="2" borderId="37" xfId="5" applyFont="1" applyFill="1" applyBorder="1" applyAlignment="1">
      <alignment horizontal="center" vertical="center" wrapText="1"/>
    </xf>
    <xf numFmtId="0" fontId="65" fillId="2" borderId="34" xfId="0" applyFont="1" applyFill="1" applyBorder="1" applyAlignment="1">
      <alignment horizontal="center" vertical="center"/>
    </xf>
    <xf numFmtId="0" fontId="65" fillId="2" borderId="25" xfId="0" applyFont="1" applyFill="1" applyBorder="1" applyAlignment="1">
      <alignment horizontal="center" vertical="center"/>
    </xf>
    <xf numFmtId="0" fontId="65" fillId="2" borderId="35" xfId="0" applyFont="1" applyFill="1" applyBorder="1" applyAlignment="1">
      <alignment horizontal="center" vertical="center"/>
    </xf>
    <xf numFmtId="0" fontId="17" fillId="0" borderId="0" xfId="5" applyFont="1" applyBorder="1" applyAlignment="1">
      <alignment vertical="center"/>
    </xf>
    <xf numFmtId="0" fontId="20" fillId="2" borderId="0" xfId="0" applyFont="1" applyFill="1" applyAlignment="1">
      <alignment horizontal="center" vertical="center"/>
    </xf>
    <xf numFmtId="0" fontId="57" fillId="4" borderId="0" xfId="0" applyFont="1" applyFill="1" applyAlignment="1">
      <alignment horizontal="center" vertical="center"/>
    </xf>
    <xf numFmtId="0" fontId="112" fillId="4" borderId="18" xfId="5" applyFont="1" applyFill="1" applyBorder="1" applyAlignment="1">
      <alignment vertical="center" wrapText="1"/>
    </xf>
    <xf numFmtId="0" fontId="68" fillId="4" borderId="18" xfId="5" applyFont="1" applyFill="1" applyBorder="1" applyAlignment="1">
      <alignment vertical="center" wrapText="1"/>
    </xf>
    <xf numFmtId="0" fontId="65" fillId="2" borderId="0" xfId="5" applyFont="1" applyFill="1" applyBorder="1" applyAlignment="1">
      <alignment horizontal="left" vertical="top" wrapText="1"/>
    </xf>
    <xf numFmtId="9" fontId="68" fillId="9" borderId="0" xfId="0" applyNumberFormat="1" applyFont="1" applyFill="1" applyAlignment="1">
      <alignment horizontal="center" vertical="center"/>
    </xf>
    <xf numFmtId="9" fontId="62" fillId="2" borderId="43" xfId="0" applyNumberFormat="1" applyFont="1" applyFill="1" applyBorder="1" applyAlignment="1">
      <alignment horizontal="center" vertical="center"/>
    </xf>
    <xf numFmtId="9" fontId="62" fillId="2" borderId="44" xfId="0" applyNumberFormat="1" applyFont="1" applyFill="1" applyBorder="1" applyAlignment="1">
      <alignment horizontal="center" vertical="center"/>
    </xf>
    <xf numFmtId="14" fontId="39" fillId="0" borderId="42" xfId="5" applyNumberFormat="1" applyFont="1" applyBorder="1" applyAlignment="1">
      <alignment horizontal="center" vertical="center"/>
    </xf>
    <xf numFmtId="0" fontId="17" fillId="0" borderId="0" xfId="5" applyFont="1" applyBorder="1" applyAlignment="1">
      <alignment horizontal="center" vertical="center"/>
    </xf>
    <xf numFmtId="0" fontId="107" fillId="0" borderId="0" xfId="0" applyFont="1" applyAlignment="1">
      <alignment horizontal="left" wrapText="1"/>
    </xf>
    <xf numFmtId="0" fontId="60" fillId="2" borderId="0" xfId="6" applyFont="1" applyFill="1" applyBorder="1" applyAlignment="1">
      <alignment horizontal="center" vertical="center"/>
    </xf>
    <xf numFmtId="0" fontId="16" fillId="3" borderId="114" xfId="0" applyFont="1" applyFill="1" applyBorder="1" applyAlignment="1">
      <alignment horizontal="left" vertical="center"/>
    </xf>
    <xf numFmtId="0" fontId="21" fillId="2" borderId="0" xfId="0" applyFont="1" applyFill="1" applyAlignment="1">
      <alignment horizontal="left" vertical="center"/>
    </xf>
    <xf numFmtId="0" fontId="21" fillId="2" borderId="80" xfId="0" applyFont="1" applyFill="1" applyBorder="1" applyAlignment="1">
      <alignment horizontal="left" vertical="center"/>
    </xf>
    <xf numFmtId="0" fontId="20" fillId="0" borderId="0" xfId="0" applyFont="1" applyAlignment="1">
      <alignment horizontal="left" vertical="center"/>
    </xf>
    <xf numFmtId="0" fontId="84" fillId="3" borderId="115" xfId="0" applyFont="1" applyFill="1" applyBorder="1" applyAlignment="1">
      <alignment horizontal="left" vertical="center"/>
    </xf>
    <xf numFmtId="0" fontId="84" fillId="3" borderId="116" xfId="0" applyFont="1" applyFill="1" applyBorder="1" applyAlignment="1">
      <alignment horizontal="left" vertical="center"/>
    </xf>
    <xf numFmtId="0" fontId="51" fillId="2" borderId="0" xfId="6" applyFont="1" applyFill="1" applyBorder="1" applyAlignment="1">
      <alignment horizontal="left" vertical="center" wrapText="1"/>
    </xf>
    <xf numFmtId="0" fontId="53" fillId="5" borderId="0" xfId="0" applyFont="1" applyFill="1" applyAlignment="1">
      <alignment horizontal="center" vertical="center"/>
    </xf>
    <xf numFmtId="0" fontId="16" fillId="2" borderId="43" xfId="0" applyFont="1" applyFill="1" applyBorder="1" applyAlignment="1">
      <alignment vertical="center"/>
    </xf>
    <xf numFmtId="0" fontId="16" fillId="2" borderId="45" xfId="0" applyFont="1" applyFill="1" applyBorder="1" applyAlignment="1">
      <alignment vertical="center"/>
    </xf>
    <xf numFmtId="0" fontId="74" fillId="2" borderId="50" xfId="0" applyFont="1" applyFill="1" applyBorder="1" applyAlignment="1">
      <alignment horizontal="center" vertical="center"/>
    </xf>
    <xf numFmtId="0" fontId="39" fillId="2" borderId="2" xfId="0" applyFont="1" applyFill="1" applyBorder="1" applyAlignment="1">
      <alignment horizontal="center" vertical="center"/>
    </xf>
    <xf numFmtId="0" fontId="15" fillId="0" borderId="0" xfId="0" applyFont="1" applyAlignment="1">
      <alignment horizontal="left" vertical="top" wrapText="1"/>
    </xf>
    <xf numFmtId="0" fontId="29" fillId="12" borderId="0" xfId="0" applyFont="1" applyFill="1" applyAlignment="1">
      <alignment horizontal="center" vertical="top"/>
    </xf>
    <xf numFmtId="164" fontId="65" fillId="2" borderId="118" xfId="0" applyNumberFormat="1" applyFont="1" applyFill="1" applyBorder="1" applyAlignment="1">
      <alignment horizontal="center" vertical="center"/>
    </xf>
    <xf numFmtId="164" fontId="65" fillId="2" borderId="119" xfId="0" applyNumberFormat="1" applyFont="1" applyFill="1" applyBorder="1" applyAlignment="1">
      <alignment horizontal="center" vertical="center"/>
    </xf>
    <xf numFmtId="164" fontId="65" fillId="2" borderId="40" xfId="0" applyNumberFormat="1" applyFont="1" applyFill="1" applyBorder="1" applyAlignment="1">
      <alignment horizontal="center" vertical="center"/>
    </xf>
    <xf numFmtId="164" fontId="65" fillId="2" borderId="29" xfId="0" applyNumberFormat="1" applyFont="1" applyFill="1" applyBorder="1" applyAlignment="1">
      <alignment horizontal="center" vertical="center"/>
    </xf>
    <xf numFmtId="165" fontId="109" fillId="14" borderId="30" xfId="0" applyNumberFormat="1" applyFont="1" applyFill="1" applyBorder="1" applyAlignment="1">
      <alignment horizontal="center" vertical="center"/>
    </xf>
    <xf numFmtId="165" fontId="109" fillId="14" borderId="28" xfId="0" applyNumberFormat="1" applyFont="1" applyFill="1" applyBorder="1" applyAlignment="1">
      <alignment horizontal="center" vertical="center"/>
    </xf>
    <xf numFmtId="0" fontId="78" fillId="14" borderId="30" xfId="0" applyFont="1" applyFill="1" applyBorder="1" applyAlignment="1">
      <alignment horizontal="center" vertical="center"/>
    </xf>
    <xf numFmtId="0" fontId="78" fillId="14" borderId="28" xfId="0" applyFont="1" applyFill="1" applyBorder="1" applyAlignment="1">
      <alignment horizontal="center" vertical="center"/>
    </xf>
    <xf numFmtId="0" fontId="65" fillId="2" borderId="30" xfId="0" applyFont="1" applyFill="1" applyBorder="1" applyAlignment="1">
      <alignment horizontal="center" vertical="center"/>
    </xf>
    <xf numFmtId="0" fontId="65" fillId="2" borderId="28" xfId="0" applyFont="1" applyFill="1" applyBorder="1" applyAlignment="1">
      <alignment horizontal="center" vertical="center"/>
    </xf>
    <xf numFmtId="0" fontId="74" fillId="13" borderId="0" xfId="0" applyFont="1" applyFill="1" applyAlignment="1">
      <alignment horizontal="center" vertical="center"/>
    </xf>
    <xf numFmtId="165" fontId="65" fillId="16" borderId="30" xfId="0" applyNumberFormat="1" applyFont="1" applyFill="1" applyBorder="1" applyAlignment="1">
      <alignment horizontal="center" vertical="center"/>
    </xf>
    <xf numFmtId="165" fontId="65" fillId="16" borderId="28" xfId="0" applyNumberFormat="1" applyFont="1" applyFill="1" applyBorder="1" applyAlignment="1">
      <alignment horizontal="center" vertical="center"/>
    </xf>
    <xf numFmtId="165" fontId="39" fillId="15" borderId="30" xfId="0" applyNumberFormat="1" applyFont="1" applyFill="1" applyBorder="1" applyAlignment="1">
      <alignment horizontal="center" vertical="center"/>
    </xf>
    <xf numFmtId="165" fontId="39" fillId="15" borderId="28" xfId="0" applyNumberFormat="1" applyFont="1" applyFill="1" applyBorder="1" applyAlignment="1">
      <alignment horizontal="center" vertical="center"/>
    </xf>
    <xf numFmtId="165" fontId="15" fillId="0" borderId="30" xfId="0" applyNumberFormat="1" applyFont="1" applyBorder="1" applyAlignment="1">
      <alignment horizontal="center" vertical="center"/>
    </xf>
    <xf numFmtId="165" fontId="15" fillId="0" borderId="28" xfId="0" applyNumberFormat="1" applyFont="1" applyBorder="1" applyAlignment="1">
      <alignment horizontal="center" vertical="center"/>
    </xf>
    <xf numFmtId="0" fontId="74" fillId="3" borderId="59" xfId="0" applyFont="1" applyFill="1" applyBorder="1" applyAlignment="1">
      <alignment horizontal="center" vertical="center"/>
    </xf>
    <xf numFmtId="0" fontId="74" fillId="3" borderId="55" xfId="0" applyFont="1" applyFill="1" applyBorder="1" applyAlignment="1">
      <alignment horizontal="center" vertical="center"/>
    </xf>
    <xf numFmtId="0" fontId="74" fillId="3" borderId="57" xfId="0" applyFont="1" applyFill="1" applyBorder="1" applyAlignment="1">
      <alignment horizontal="center" vertical="center"/>
    </xf>
    <xf numFmtId="0" fontId="74" fillId="3" borderId="60" xfId="0" applyFont="1" applyFill="1" applyBorder="1" applyAlignment="1">
      <alignment horizontal="center" vertical="center"/>
    </xf>
    <xf numFmtId="0" fontId="74" fillId="3" borderId="56" xfId="0" applyFont="1" applyFill="1" applyBorder="1" applyAlignment="1">
      <alignment horizontal="center" vertical="center"/>
    </xf>
    <xf numFmtId="0" fontId="74" fillId="3" borderId="58" xfId="0" applyFont="1" applyFill="1" applyBorder="1" applyAlignment="1">
      <alignment horizontal="center" vertical="center"/>
    </xf>
    <xf numFmtId="165" fontId="74" fillId="3" borderId="60" xfId="0" applyNumberFormat="1" applyFont="1" applyFill="1" applyBorder="1" applyAlignment="1">
      <alignment horizontal="center" vertical="center"/>
    </xf>
    <xf numFmtId="165" fontId="74" fillId="3" borderId="56" xfId="0" applyNumberFormat="1" applyFont="1" applyFill="1" applyBorder="1" applyAlignment="1">
      <alignment horizontal="center" vertical="center"/>
    </xf>
    <xf numFmtId="165" fontId="74" fillId="3" borderId="58" xfId="0" applyNumberFormat="1" applyFont="1" applyFill="1" applyBorder="1" applyAlignment="1">
      <alignment horizontal="center" vertical="center"/>
    </xf>
    <xf numFmtId="0" fontId="47" fillId="14" borderId="30" xfId="0" applyFont="1" applyFill="1" applyBorder="1" applyAlignment="1">
      <alignment horizontal="center" vertical="center"/>
    </xf>
    <xf numFmtId="0" fontId="47" fillId="14" borderId="28" xfId="0" applyFont="1" applyFill="1" applyBorder="1" applyAlignment="1">
      <alignment horizontal="center" vertical="center"/>
    </xf>
    <xf numFmtId="0" fontId="39" fillId="0" borderId="43" xfId="0" applyFont="1" applyBorder="1" applyAlignment="1">
      <alignment horizontal="left" vertical="center"/>
    </xf>
    <xf numFmtId="0" fontId="39" fillId="0" borderId="44" xfId="0" applyFont="1" applyBorder="1" applyAlignment="1">
      <alignment horizontal="left" vertical="center"/>
    </xf>
    <xf numFmtId="0" fontId="39" fillId="0" borderId="45" xfId="0" applyFont="1" applyBorder="1" applyAlignment="1">
      <alignment horizontal="left" vertical="center"/>
    </xf>
    <xf numFmtId="0" fontId="74" fillId="3" borderId="53" xfId="0" applyFont="1" applyFill="1" applyBorder="1" applyAlignment="1">
      <alignment horizontal="center" vertical="center"/>
    </xf>
    <xf numFmtId="0" fontId="74" fillId="3" borderId="54" xfId="0" applyFont="1" applyFill="1" applyBorder="1" applyAlignment="1">
      <alignment horizontal="center" vertical="center"/>
    </xf>
    <xf numFmtId="165" fontId="74" fillId="3" borderId="54" xfId="0" applyNumberFormat="1" applyFont="1" applyFill="1" applyBorder="1" applyAlignment="1">
      <alignment horizontal="center" vertical="center"/>
    </xf>
    <xf numFmtId="165" fontId="47" fillId="14" borderId="62" xfId="0" applyNumberFormat="1" applyFont="1" applyFill="1" applyBorder="1" applyAlignment="1">
      <alignment horizontal="center"/>
    </xf>
    <xf numFmtId="0" fontId="65" fillId="0" borderId="105" xfId="0" applyFont="1" applyBorder="1" applyAlignment="1">
      <alignment horizontal="left" vertical="top" wrapText="1"/>
    </xf>
    <xf numFmtId="0" fontId="65" fillId="0" borderId="0" xfId="0" applyFont="1" applyAlignment="1">
      <alignment horizontal="left" vertical="top" wrapText="1"/>
    </xf>
    <xf numFmtId="0" fontId="74" fillId="8" borderId="0" xfId="0" applyFont="1" applyFill="1" applyAlignment="1">
      <alignment horizontal="center" vertical="center"/>
    </xf>
    <xf numFmtId="0" fontId="15" fillId="0" borderId="0" xfId="0" applyFont="1" applyAlignment="1">
      <alignment horizontal="center" vertical="center"/>
    </xf>
    <xf numFmtId="0" fontId="65" fillId="2" borderId="0" xfId="0" applyFont="1" applyFill="1" applyAlignment="1">
      <alignment horizontal="center" vertical="center" wrapText="1"/>
    </xf>
    <xf numFmtId="0" fontId="89" fillId="4" borderId="0" xfId="0" applyFont="1" applyFill="1" applyAlignment="1">
      <alignment horizontal="center" vertical="center"/>
    </xf>
    <xf numFmtId="0" fontId="15" fillId="0" borderId="85" xfId="0" applyFont="1" applyBorder="1" applyAlignment="1">
      <alignment horizontal="left" vertical="center" wrapText="1"/>
    </xf>
    <xf numFmtId="0" fontId="15" fillId="0" borderId="26" xfId="0" applyFont="1" applyBorder="1" applyAlignment="1">
      <alignment horizontal="left" vertical="center" wrapText="1"/>
    </xf>
    <xf numFmtId="0" fontId="15" fillId="0" borderId="86" xfId="0" applyFont="1" applyBorder="1" applyAlignment="1">
      <alignment horizontal="left" vertical="center" wrapText="1"/>
    </xf>
    <xf numFmtId="0" fontId="39" fillId="0" borderId="43" xfId="0" applyFont="1" applyBorder="1" applyAlignment="1">
      <alignment vertical="center"/>
    </xf>
    <xf numFmtId="0" fontId="39" fillId="0" borderId="44" xfId="0" applyFont="1" applyBorder="1" applyAlignment="1">
      <alignment vertical="center"/>
    </xf>
    <xf numFmtId="0" fontId="39" fillId="0" borderId="45" xfId="0" applyFont="1" applyBorder="1" applyAlignment="1">
      <alignment vertical="center"/>
    </xf>
    <xf numFmtId="0" fontId="118" fillId="2" borderId="2" xfId="0" applyFont="1" applyFill="1" applyBorder="1" applyAlignment="1">
      <alignment horizontal="center" vertical="center"/>
    </xf>
    <xf numFmtId="165" fontId="47" fillId="14" borderId="30" xfId="0" applyNumberFormat="1" applyFont="1" applyFill="1" applyBorder="1" applyAlignment="1">
      <alignment horizontal="center" vertical="center"/>
    </xf>
    <xf numFmtId="165" fontId="47" fillId="14" borderId="28" xfId="0" applyNumberFormat="1" applyFont="1" applyFill="1" applyBorder="1" applyAlignment="1">
      <alignment horizontal="center" vertical="center"/>
    </xf>
    <xf numFmtId="0" fontId="15" fillId="0" borderId="0" xfId="0" applyFont="1" applyAlignment="1">
      <alignment vertical="center"/>
    </xf>
    <xf numFmtId="0" fontId="53" fillId="0" borderId="3" xfId="0" applyFont="1" applyBorder="1" applyAlignment="1">
      <alignment vertical="center"/>
    </xf>
    <xf numFmtId="0" fontId="53" fillId="0" borderId="4" xfId="0" applyFont="1" applyBorder="1" applyAlignment="1">
      <alignment vertical="center"/>
    </xf>
    <xf numFmtId="0" fontId="20" fillId="5" borderId="0" xfId="0" applyFont="1" applyFill="1" applyAlignment="1">
      <alignment horizontal="center" vertical="center" wrapText="1"/>
    </xf>
    <xf numFmtId="0" fontId="20" fillId="5" borderId="18" xfId="0" applyFont="1" applyFill="1" applyBorder="1" applyAlignment="1">
      <alignment horizontal="center" vertical="center" wrapText="1"/>
    </xf>
    <xf numFmtId="0" fontId="21" fillId="5" borderId="0" xfId="0" applyFont="1" applyFill="1" applyAlignment="1">
      <alignment horizontal="center" vertical="center" wrapText="1"/>
    </xf>
    <xf numFmtId="0" fontId="96" fillId="2" borderId="0" xfId="0" applyFont="1" applyFill="1" applyAlignment="1">
      <alignment horizontal="center" vertical="center"/>
    </xf>
    <xf numFmtId="0" fontId="18" fillId="2" borderId="0" xfId="0" applyFont="1" applyFill="1" applyAlignment="1">
      <alignment horizontal="center" vertical="center"/>
    </xf>
    <xf numFmtId="0" fontId="52" fillId="2" borderId="0" xfId="0" applyFont="1" applyFill="1" applyAlignment="1">
      <alignment horizontal="center" vertical="center"/>
    </xf>
    <xf numFmtId="165" fontId="39" fillId="2" borderId="14" xfId="0" applyNumberFormat="1" applyFont="1" applyFill="1" applyBorder="1" applyAlignment="1">
      <alignment horizontal="center" vertical="center"/>
    </xf>
    <xf numFmtId="0" fontId="16" fillId="2" borderId="0" xfId="0" applyFont="1" applyFill="1" applyAlignment="1">
      <alignment horizontal="left" vertical="center"/>
    </xf>
    <xf numFmtId="0" fontId="17" fillId="2" borderId="0" xfId="0" applyFont="1" applyFill="1" applyAlignment="1">
      <alignment horizontal="center" vertical="center"/>
    </xf>
    <xf numFmtId="0" fontId="69" fillId="0" borderId="0" xfId="0" applyFont="1" applyAlignment="1">
      <alignment horizontal="center" vertical="center"/>
    </xf>
    <xf numFmtId="0" fontId="21" fillId="0" borderId="106" xfId="5" applyFont="1" applyBorder="1" applyAlignment="1">
      <alignment horizontal="left" vertical="center" wrapText="1"/>
    </xf>
    <xf numFmtId="0" fontId="70" fillId="0" borderId="0" xfId="6" applyFont="1" applyAlignment="1">
      <alignment horizontal="center" vertical="center"/>
    </xf>
    <xf numFmtId="0" fontId="107" fillId="2" borderId="0" xfId="0" applyFont="1" applyFill="1" applyAlignment="1">
      <alignment horizontal="left"/>
    </xf>
    <xf numFmtId="0" fontId="39" fillId="2" borderId="14" xfId="0" applyFont="1" applyFill="1" applyBorder="1" applyAlignment="1">
      <alignment horizontal="center" vertical="center"/>
    </xf>
    <xf numFmtId="0" fontId="84" fillId="0" borderId="14" xfId="0" applyFont="1" applyBorder="1" applyAlignment="1">
      <alignment horizontal="center" vertical="center"/>
    </xf>
    <xf numFmtId="0" fontId="39" fillId="2" borderId="24" xfId="0" applyFont="1" applyFill="1" applyBorder="1" applyAlignment="1">
      <alignment horizontal="center" vertical="center"/>
    </xf>
    <xf numFmtId="14" fontId="74" fillId="2" borderId="14" xfId="0" applyNumberFormat="1" applyFont="1" applyFill="1" applyBorder="1" applyAlignment="1">
      <alignment horizontal="center" vertical="center"/>
    </xf>
    <xf numFmtId="0" fontId="51" fillId="0" borderId="112" xfId="5" applyFont="1" applyBorder="1" applyAlignment="1">
      <alignment horizontal="center" vertical="center"/>
    </xf>
    <xf numFmtId="0" fontId="74" fillId="2" borderId="14" xfId="0" applyFont="1" applyFill="1" applyBorder="1" applyAlignment="1">
      <alignment horizontal="left" vertical="center"/>
    </xf>
    <xf numFmtId="14" fontId="65" fillId="2" borderId="85" xfId="0" applyNumberFormat="1" applyFont="1" applyFill="1" applyBorder="1" applyAlignment="1">
      <alignment horizontal="left" vertical="center" wrapText="1"/>
    </xf>
    <xf numFmtId="14" fontId="65" fillId="2" borderId="26" xfId="0" applyNumberFormat="1" applyFont="1" applyFill="1" applyBorder="1" applyAlignment="1">
      <alignment horizontal="left" vertical="center" wrapText="1"/>
    </xf>
    <xf numFmtId="14" fontId="65" fillId="2" borderId="86" xfId="0" applyNumberFormat="1" applyFont="1" applyFill="1" applyBorder="1" applyAlignment="1">
      <alignment horizontal="left" vertical="center" wrapText="1"/>
    </xf>
    <xf numFmtId="0" fontId="17" fillId="0" borderId="0" xfId="0" applyFont="1" applyAlignment="1">
      <alignment horizontal="center"/>
    </xf>
    <xf numFmtId="0" fontId="51" fillId="0" borderId="0" xfId="5" applyFont="1" applyBorder="1" applyAlignment="1">
      <alignment horizontal="center" vertical="center"/>
    </xf>
    <xf numFmtId="0" fontId="65" fillId="2" borderId="85" xfId="0" applyFont="1" applyFill="1" applyBorder="1" applyAlignment="1">
      <alignment horizontal="left" vertical="center" wrapText="1"/>
    </xf>
    <xf numFmtId="0" fontId="65" fillId="2" borderId="26" xfId="0" applyFont="1" applyFill="1" applyBorder="1" applyAlignment="1">
      <alignment horizontal="left" vertical="center" wrapText="1"/>
    </xf>
    <xf numFmtId="0" fontId="65" fillId="2" borderId="86" xfId="0" applyFont="1" applyFill="1" applyBorder="1" applyAlignment="1">
      <alignment horizontal="left" vertical="center" wrapText="1"/>
    </xf>
    <xf numFmtId="0" fontId="51" fillId="0" borderId="0" xfId="5" applyFont="1" applyBorder="1" applyAlignment="1">
      <alignment horizontal="left" vertical="center"/>
    </xf>
    <xf numFmtId="0" fontId="53" fillId="0" borderId="0" xfId="0" applyFont="1" applyAlignment="1">
      <alignment horizontal="center" vertical="center"/>
    </xf>
    <xf numFmtId="0" fontId="28" fillId="0" borderId="0" xfId="0" applyFont="1" applyAlignment="1">
      <alignment horizontal="left" vertical="center" wrapText="1"/>
    </xf>
    <xf numFmtId="0" fontId="39" fillId="2" borderId="17" xfId="0" applyFont="1" applyFill="1" applyBorder="1" applyAlignment="1">
      <alignment horizontal="center" vertical="center"/>
    </xf>
    <xf numFmtId="0" fontId="119" fillId="0" borderId="122" xfId="0" applyFont="1" applyBorder="1" applyAlignment="1">
      <alignment horizontal="center" vertical="center"/>
    </xf>
    <xf numFmtId="0" fontId="119" fillId="0" borderId="0" xfId="0" applyFont="1" applyAlignment="1">
      <alignment horizontal="center" vertical="center"/>
    </xf>
    <xf numFmtId="0" fontId="121" fillId="0" borderId="0" xfId="0" applyFont="1" applyAlignment="1">
      <alignment horizontal="left" vertical="center" wrapText="1"/>
    </xf>
    <xf numFmtId="0" fontId="15" fillId="0" borderId="0" xfId="0" applyFont="1" applyAlignment="1">
      <alignment horizontal="left" vertical="center" wrapText="1"/>
    </xf>
    <xf numFmtId="0" fontId="65" fillId="0" borderId="64" xfId="0" applyFont="1" applyBorder="1" applyAlignment="1">
      <alignment vertical="center" wrapText="1"/>
    </xf>
    <xf numFmtId="0" fontId="65" fillId="0" borderId="65" xfId="0" applyFont="1" applyBorder="1" applyAlignment="1">
      <alignment vertical="center" wrapText="1"/>
    </xf>
    <xf numFmtId="0" fontId="65" fillId="0" borderId="66" xfId="0" applyFont="1" applyBorder="1" applyAlignment="1">
      <alignment vertical="center" wrapText="1"/>
    </xf>
    <xf numFmtId="0" fontId="105" fillId="0" borderId="70" xfId="0" applyFont="1" applyBorder="1" applyAlignment="1">
      <alignment horizontal="center" vertical="center"/>
    </xf>
    <xf numFmtId="0" fontId="105" fillId="0" borderId="0" xfId="0" applyFont="1" applyAlignment="1">
      <alignment horizontal="center" vertical="center"/>
    </xf>
    <xf numFmtId="0" fontId="20" fillId="2" borderId="2" xfId="0" applyFont="1" applyFill="1" applyBorder="1" applyAlignment="1">
      <alignment horizontal="center" vertical="center"/>
    </xf>
  </cellXfs>
  <cellStyles count="7">
    <cellStyle name="Followed Hyperlink" xfId="4" builtinId="9" hidden="1"/>
    <cellStyle name="Followed Hyperlink" xfId="2" builtinId="9" hidden="1"/>
    <cellStyle name="Heading 2" xfId="5" builtinId="17"/>
    <cellStyle name="Hyperlink" xfId="3" builtinId="8" hidden="1"/>
    <cellStyle name="Hyperlink" xfId="1" builtinId="8" hidden="1"/>
    <cellStyle name="Hyperlink" xfId="6" builtinId="8"/>
    <cellStyle name="Normal" xfId="0" builtinId="0"/>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color rgb="FFFF000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Medium4"/>
  <colors>
    <indexedColors>
      <rgbColor rgb="00000000"/>
      <rgbColor rgb="00FFFFFF"/>
      <rgbColor rgb="00DD0806"/>
      <rgbColor rgb="001FB714"/>
      <rgbColor rgb="000000D4"/>
      <rgbColor rgb="00FCF305"/>
      <rgbColor rgb="00F20884"/>
      <rgbColor rgb="0000ABEA"/>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000000"/>
      <rgbColor rgb="00FFFFFF"/>
      <rgbColor rgb="006E7D6E"/>
      <rgbColor rgb="00F0FFF0"/>
      <rgbColor rgb="00C8E1C8"/>
      <rgbColor rgb="00E6FFE6"/>
      <rgbColor rgb="00CECECE"/>
      <rgbColor rgb="00000000"/>
      <rgbColor rgb="00000000"/>
      <rgbColor rgb="00000000"/>
      <rgbColor rgb="0000AAAA"/>
      <rgbColor rgb="00005555"/>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6EBF6"/>
      <color rgb="FFFE4352"/>
      <color rgb="FFFF6900"/>
      <color rgb="FFFE7A7A"/>
      <color rgb="FFEBF4C8"/>
      <color rgb="FFF8F8F8"/>
      <color rgb="FFF0F3FA"/>
      <color rgb="FFF9FBE9"/>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6.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7.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6.xml"/><Relationship Id="rId1" Type="http://schemas.microsoft.com/office/2011/relationships/chartStyle" Target="style6.xml"/></Relationships>
</file>

<file path=xl/charts/_rels/chart9.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241100304848232E-2"/>
          <c:y val="9.9999932987144921E-2"/>
          <c:w val="0.88711912620119981"/>
          <c:h val="0.7275662028816845"/>
        </c:manualLayout>
      </c:layout>
      <c:doughnutChart>
        <c:varyColors val="1"/>
        <c:dLbls>
          <c:showLegendKey val="0"/>
          <c:showVal val="0"/>
          <c:showCatName val="0"/>
          <c:showSerName val="0"/>
          <c:showPercent val="1"/>
          <c:showBubbleSize val="0"/>
          <c:showLeaderLines val="0"/>
        </c:dLbls>
        <c:firstSliceAng val="0"/>
        <c:holeSize val="75"/>
      </c:doughnutChart>
      <c:spPr>
        <a:solidFill>
          <a:schemeClr val="bg1"/>
        </a:soli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82568558240563E-2"/>
          <c:y val="8.736326320899597E-2"/>
          <c:w val="0.88873563218390805"/>
          <c:h val="0.8434605691738376"/>
        </c:manualLayout>
      </c:layout>
      <c:lineChart>
        <c:grouping val="standard"/>
        <c:varyColors val="0"/>
        <c:ser>
          <c:idx val="0"/>
          <c:order val="0"/>
          <c:spPr>
            <a:ln w="50800" cap="rnd">
              <a:solidFill>
                <a:srgbClr val="00B050"/>
              </a:solidFill>
              <a:round/>
              <a:headEnd type="none"/>
              <a:tailEnd type="none"/>
            </a:ln>
            <a:effectLst/>
          </c:spPr>
          <c:marker>
            <c:symbol val="circle"/>
            <c:size val="7"/>
            <c:spPr>
              <a:solidFill>
                <a:schemeClr val="accent6">
                  <a:lumMod val="75000"/>
                </a:schemeClr>
              </a:solidFill>
              <a:ln w="9525">
                <a:noFill/>
              </a:ln>
              <a:effectLst/>
            </c:spPr>
          </c:marker>
          <c:dPt>
            <c:idx val="0"/>
            <c:marker>
              <c:symbol val="diamond"/>
              <c:size val="7"/>
              <c:spPr>
                <a:solidFill>
                  <a:schemeClr val="accent6">
                    <a:lumMod val="75000"/>
                  </a:schemeClr>
                </a:solidFill>
                <a:ln w="9525">
                  <a:noFill/>
                </a:ln>
                <a:effectLst/>
              </c:spPr>
            </c:marker>
            <c:bubble3D val="0"/>
            <c:extLst>
              <c:ext xmlns:c16="http://schemas.microsoft.com/office/drawing/2014/chart" uri="{C3380CC4-5D6E-409C-BE32-E72D297353CC}">
                <c16:uniqueId val="{00000002-5F4E-1549-A7AE-7E215CB60C20}"/>
              </c:ext>
            </c:extLst>
          </c:dPt>
          <c:dPt>
            <c:idx val="1"/>
            <c:marker>
              <c:symbol val="diamond"/>
              <c:size val="7"/>
              <c:spPr>
                <a:solidFill>
                  <a:schemeClr val="accent6">
                    <a:lumMod val="75000"/>
                  </a:schemeClr>
                </a:solidFill>
                <a:ln w="9525">
                  <a:noFill/>
                </a:ln>
                <a:effectLst/>
              </c:spPr>
            </c:marker>
            <c:bubble3D val="0"/>
            <c:extLst>
              <c:ext xmlns:c16="http://schemas.microsoft.com/office/drawing/2014/chart" uri="{C3380CC4-5D6E-409C-BE32-E72D297353CC}">
                <c16:uniqueId val="{00000003-5F4E-1549-A7AE-7E215CB60C20}"/>
              </c:ext>
            </c:extLst>
          </c:dPt>
          <c:dPt>
            <c:idx val="2"/>
            <c:marker>
              <c:symbol val="diamond"/>
              <c:size val="7"/>
              <c:spPr>
                <a:solidFill>
                  <a:schemeClr val="accent6">
                    <a:lumMod val="75000"/>
                  </a:schemeClr>
                </a:solidFill>
                <a:ln w="9525">
                  <a:noFill/>
                </a:ln>
                <a:effectLst/>
              </c:spPr>
            </c:marker>
            <c:bubble3D val="0"/>
            <c:extLst>
              <c:ext xmlns:c16="http://schemas.microsoft.com/office/drawing/2014/chart" uri="{C3380CC4-5D6E-409C-BE32-E72D297353CC}">
                <c16:uniqueId val="{00000001-5F4E-1549-A7AE-7E215CB60C20}"/>
              </c:ext>
            </c:extLst>
          </c:dPt>
          <c:dLbls>
            <c:dLbl>
              <c:idx val="0"/>
              <c:spPr>
                <a:solidFill>
                  <a:schemeClr val="bg1"/>
                </a:solid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extLst>
                <c:ext xmlns:c16="http://schemas.microsoft.com/office/drawing/2014/chart" uri="{C3380CC4-5D6E-409C-BE32-E72D297353CC}">
                  <c16:uniqueId val="{00000002-5F4E-1549-A7AE-7E215CB60C20}"/>
                </c:ext>
              </c:extLst>
            </c:dLbl>
            <c:dLbl>
              <c:idx val="1"/>
              <c:spPr>
                <a:solidFill>
                  <a:schemeClr val="bg1"/>
                </a:solid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extLst>
                <c:ext xmlns:c16="http://schemas.microsoft.com/office/drawing/2014/chart" uri="{C3380CC4-5D6E-409C-BE32-E72D297353CC}">
                  <c16:uniqueId val="{00000003-5F4E-1549-A7AE-7E215CB60C20}"/>
                </c:ext>
              </c:extLst>
            </c:dLbl>
            <c:dLbl>
              <c:idx val="2"/>
              <c:spPr>
                <a:solidFill>
                  <a:schemeClr val="bg1"/>
                </a:solid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extLst>
                <c:ext xmlns:c16="http://schemas.microsoft.com/office/drawing/2014/chart" uri="{C3380CC4-5D6E-409C-BE32-E72D297353CC}">
                  <c16:uniqueId val="{00000001-5F4E-1549-A7AE-7E215CB60C20}"/>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trendline>
            <c:spPr>
              <a:ln w="28575" cap="rnd">
                <a:solidFill>
                  <a:schemeClr val="tx1"/>
                </a:solidFill>
                <a:prstDash val="sysDot"/>
              </a:ln>
              <a:effectLst/>
            </c:spPr>
            <c:trendlineType val="linear"/>
            <c:dispRSqr val="1"/>
            <c:dispEq val="0"/>
            <c:trendlineLbl>
              <c:layout>
                <c:manualLayout>
                  <c:x val="-6.4837621322985525E-2"/>
                  <c:y val="6.0477941843873782E-3"/>
                </c:manualLayout>
              </c:layout>
              <c:numFmt formatCode="#,##0.00" sourceLinked="0"/>
              <c:spPr>
                <a:solidFill>
                  <a:schemeClr val="bg1"/>
                </a:solidFill>
                <a:ln>
                  <a:noFill/>
                </a:ln>
                <a:effectLst/>
              </c:spPr>
              <c:txPr>
                <a:bodyPr rot="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en-US"/>
                </a:p>
              </c:txPr>
            </c:trendlineLbl>
          </c:trendline>
          <c:val>
            <c:numRef>
              <c:f>'Enter Scores'!$H$10:$H$12</c:f>
              <c:numCache>
                <c:formatCode>0.0%</c:formatCode>
                <c:ptCount val="3"/>
                <c:pt idx="0">
                  <c:v>1</c:v>
                </c:pt>
                <c:pt idx="1">
                  <c:v>0.93333333333333335</c:v>
                </c:pt>
                <c:pt idx="2">
                  <c:v>0.4375</c:v>
                </c:pt>
              </c:numCache>
            </c:numRef>
          </c:val>
          <c:smooth val="0"/>
          <c:extLst>
            <c:ext xmlns:c16="http://schemas.microsoft.com/office/drawing/2014/chart" uri="{C3380CC4-5D6E-409C-BE32-E72D297353CC}">
              <c16:uniqueId val="{00000004-5F4E-1549-A7AE-7E215CB60C20}"/>
            </c:ext>
          </c:extLst>
        </c:ser>
        <c:dLbls>
          <c:showLegendKey val="0"/>
          <c:showVal val="0"/>
          <c:showCatName val="0"/>
          <c:showSerName val="0"/>
          <c:showPercent val="0"/>
          <c:showBubbleSize val="0"/>
        </c:dLbls>
        <c:marker val="1"/>
        <c:smooth val="0"/>
        <c:axId val="522846447"/>
        <c:axId val="521519727"/>
      </c:lineChart>
      <c:catAx>
        <c:axId val="522846447"/>
        <c:scaling>
          <c:orientation val="minMax"/>
        </c:scaling>
        <c:delete val="1"/>
        <c:axPos val="b"/>
        <c:numFmt formatCode="General" sourceLinked="1"/>
        <c:majorTickMark val="none"/>
        <c:minorTickMark val="none"/>
        <c:tickLblPos val="nextTo"/>
        <c:crossAx val="521519727"/>
        <c:crosses val="autoZero"/>
        <c:auto val="1"/>
        <c:lblAlgn val="ctr"/>
        <c:lblOffset val="100"/>
        <c:noMultiLvlLbl val="0"/>
      </c:catAx>
      <c:valAx>
        <c:axId val="521519727"/>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solidFill>
                <a:latin typeface="+mn-lt"/>
                <a:ea typeface="+mn-ea"/>
                <a:cs typeface="+mn-cs"/>
              </a:defRPr>
            </a:pPr>
            <a:endParaRPr lang="en-US"/>
          </a:p>
        </c:txPr>
        <c:crossAx val="522846447"/>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241100304848232E-2"/>
          <c:y val="0.18845694739389457"/>
          <c:w val="0.88711912620119981"/>
          <c:h val="0.7275662028816845"/>
        </c:manualLayout>
      </c:layout>
      <c:doughnutChart>
        <c:varyColors val="1"/>
        <c:ser>
          <c:idx val="0"/>
          <c:order val="0"/>
          <c:spPr>
            <a:ln>
              <a:noFill/>
            </a:ln>
          </c:spPr>
          <c:dPt>
            <c:idx val="0"/>
            <c:bubble3D val="0"/>
            <c:spPr>
              <a:solidFill>
                <a:schemeClr val="accent1"/>
              </a:solidFill>
              <a:ln w="19050">
                <a:noFill/>
              </a:ln>
              <a:effectLst/>
            </c:spPr>
            <c:extLst>
              <c:ext xmlns:c16="http://schemas.microsoft.com/office/drawing/2014/chart" uri="{C3380CC4-5D6E-409C-BE32-E72D297353CC}">
                <c16:uniqueId val="{00000001-0A9D-DA42-B93D-19743C0072E5}"/>
              </c:ext>
            </c:extLst>
          </c:dPt>
          <c:dPt>
            <c:idx val="1"/>
            <c:bubble3D val="0"/>
            <c:spPr>
              <a:solidFill>
                <a:schemeClr val="bg1">
                  <a:lumMod val="75000"/>
                </a:schemeClr>
              </a:solidFill>
              <a:ln w="19050">
                <a:noFill/>
              </a:ln>
              <a:effectLst/>
            </c:spPr>
            <c:extLst>
              <c:ext xmlns:c16="http://schemas.microsoft.com/office/drawing/2014/chart" uri="{C3380CC4-5D6E-409C-BE32-E72D297353CC}">
                <c16:uniqueId val="{00000003-0A9D-DA42-B93D-19743C0072E5}"/>
              </c:ext>
            </c:extLst>
          </c:dPt>
          <c:dLbls>
            <c:delete val="1"/>
          </c:dLbls>
          <c:val>
            <c:numRef>
              <c:f>'Print Results'!$T$50:$T$51</c:f>
              <c:numCache>
                <c:formatCode>0%</c:formatCode>
                <c:ptCount val="2"/>
                <c:pt idx="0">
                  <c:v>0.78260869565217395</c:v>
                </c:pt>
                <c:pt idx="1">
                  <c:v>0.21739130434782605</c:v>
                </c:pt>
              </c:numCache>
            </c:numRef>
          </c:val>
          <c:extLst>
            <c:ext xmlns:c16="http://schemas.microsoft.com/office/drawing/2014/chart" uri="{C3380CC4-5D6E-409C-BE32-E72D297353CC}">
              <c16:uniqueId val="{00000004-0A9D-DA42-B93D-19743C0072E5}"/>
            </c:ext>
          </c:extLst>
        </c:ser>
        <c:dLbls>
          <c:showLegendKey val="0"/>
          <c:showVal val="0"/>
          <c:showCatName val="0"/>
          <c:showSerName val="0"/>
          <c:showPercent val="1"/>
          <c:showBubbleSize val="0"/>
          <c:showLeaderLines val="1"/>
        </c:dLbls>
        <c:firstSliceAng val="0"/>
        <c:holeSize val="7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583427071616045E-2"/>
          <c:y val="0.17384989561365394"/>
          <c:w val="0.92988909365052774"/>
          <c:h val="0.77187344347770792"/>
        </c:manualLayout>
      </c:layout>
      <c:barChart>
        <c:barDir val="col"/>
        <c:grouping val="clustered"/>
        <c:varyColors val="0"/>
        <c:ser>
          <c:idx val="0"/>
          <c:order val="0"/>
          <c:tx>
            <c:strRef>
              <c:f>'Print Results'!$C$9</c:f>
              <c:strCache>
                <c:ptCount val="1"/>
                <c:pt idx="0">
                  <c:v>Correct</c:v>
                </c:pt>
              </c:strCache>
            </c:strRef>
          </c:tx>
          <c:spPr>
            <a:gradFill>
              <a:gsLst>
                <a:gs pos="0">
                  <a:schemeClr val="accent6">
                    <a:lumMod val="40000"/>
                    <a:lumOff val="60000"/>
                  </a:schemeClr>
                </a:gs>
                <a:gs pos="46000">
                  <a:schemeClr val="accent6">
                    <a:lumMod val="95000"/>
                    <a:lumOff val="5000"/>
                  </a:schemeClr>
                </a:gs>
                <a:gs pos="100000">
                  <a:schemeClr val="accent6">
                    <a:lumMod val="60000"/>
                  </a:schemeClr>
                </a:gs>
              </a:gsLst>
              <a:path path="circle">
                <a:fillToRect l="50000" t="130000" r="50000" b="-30000"/>
              </a:path>
            </a:gradFill>
            <a:ln>
              <a:noFill/>
            </a:ln>
          </c:spPr>
          <c:invertIfNegative val="0"/>
          <c:dPt>
            <c:idx val="0"/>
            <c:invertIfNegative val="0"/>
            <c:bubble3D val="0"/>
            <c:extLst>
              <c:ext xmlns:c16="http://schemas.microsoft.com/office/drawing/2014/chart" uri="{C3380CC4-5D6E-409C-BE32-E72D297353CC}">
                <c16:uniqueId val="{00000000-3110-A64C-B185-0BA499127FE1}"/>
              </c:ext>
            </c:extLst>
          </c:dPt>
          <c:dPt>
            <c:idx val="1"/>
            <c:invertIfNegative val="0"/>
            <c:bubble3D val="0"/>
            <c:extLst>
              <c:ext xmlns:c16="http://schemas.microsoft.com/office/drawing/2014/chart" uri="{C3380CC4-5D6E-409C-BE32-E72D297353CC}">
                <c16:uniqueId val="{00000001-3110-A64C-B185-0BA499127FE1}"/>
              </c:ext>
            </c:extLst>
          </c:dPt>
          <c:dPt>
            <c:idx val="2"/>
            <c:invertIfNegative val="0"/>
            <c:bubble3D val="0"/>
            <c:extLst>
              <c:ext xmlns:c16="http://schemas.microsoft.com/office/drawing/2014/chart" uri="{C3380CC4-5D6E-409C-BE32-E72D297353CC}">
                <c16:uniqueId val="{00000002-3110-A64C-B185-0BA499127FE1}"/>
              </c:ext>
            </c:extLst>
          </c:dPt>
          <c:dLbls>
            <c:spPr>
              <a:solidFill>
                <a:schemeClr val="bg1"/>
              </a:solidFill>
              <a:ln>
                <a:noFill/>
              </a:ln>
              <a:effectLst/>
            </c:spPr>
            <c:txPr>
              <a:bodyPr wrap="square" lIns="38100" tIns="19050" rIns="38100" bIns="19050" anchor="ctr">
                <a:spAutoFit/>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'Print Results'!$C$10:$C$12</c:f>
              <c:numCache>
                <c:formatCode>General</c:formatCode>
                <c:ptCount val="3"/>
                <c:pt idx="0">
                  <c:v>15</c:v>
                </c:pt>
                <c:pt idx="1">
                  <c:v>14</c:v>
                </c:pt>
                <c:pt idx="2">
                  <c:v>7</c:v>
                </c:pt>
              </c:numCache>
            </c:numRef>
          </c:val>
          <c:extLst>
            <c:ext xmlns:c16="http://schemas.microsoft.com/office/drawing/2014/chart" uri="{C3380CC4-5D6E-409C-BE32-E72D297353CC}">
              <c16:uniqueId val="{00000003-3110-A64C-B185-0BA499127FE1}"/>
            </c:ext>
          </c:extLst>
        </c:ser>
        <c:ser>
          <c:idx val="1"/>
          <c:order val="1"/>
          <c:tx>
            <c:strRef>
              <c:f>'Print Results'!$D$9</c:f>
              <c:strCache>
                <c:ptCount val="1"/>
                <c:pt idx="0">
                  <c:v>Commissions</c:v>
                </c:pt>
              </c:strCache>
            </c:strRef>
          </c:tx>
          <c:spPr>
            <a:gradFill flip="none" rotWithShape="1">
              <a:gsLst>
                <a:gs pos="0">
                  <a:schemeClr val="accent2">
                    <a:lumMod val="89000"/>
                  </a:schemeClr>
                </a:gs>
                <a:gs pos="23000">
                  <a:schemeClr val="accent2">
                    <a:lumMod val="89000"/>
                  </a:schemeClr>
                </a:gs>
                <a:gs pos="69000">
                  <a:schemeClr val="accent2">
                    <a:lumMod val="75000"/>
                  </a:schemeClr>
                </a:gs>
                <a:gs pos="97000">
                  <a:schemeClr val="accent2">
                    <a:lumMod val="70000"/>
                  </a:schemeClr>
                </a:gs>
              </a:gsLst>
              <a:path path="circle">
                <a:fillToRect l="50000" t="50000" r="50000" b="50000"/>
              </a:path>
              <a:tileRect/>
            </a:gradFill>
            <a:ln>
              <a:noFill/>
            </a:ln>
          </c:spPr>
          <c:invertIfNegative val="0"/>
          <c:dLbls>
            <c:spPr>
              <a:solidFill>
                <a:schemeClr val="bg1"/>
              </a:solidFill>
              <a:ln>
                <a:noFill/>
              </a:ln>
              <a:effectLst/>
            </c:spPr>
            <c:txPr>
              <a:bodyPr wrap="square" lIns="38100" tIns="19050" rIns="38100" bIns="19050" anchor="ctr">
                <a:spAutoFit/>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'Print Results'!$D$10:$D$12</c:f>
              <c:numCache>
                <c:formatCode>General</c:formatCode>
                <c:ptCount val="3"/>
                <c:pt idx="0">
                  <c:v>0</c:v>
                </c:pt>
                <c:pt idx="1">
                  <c:v>0</c:v>
                </c:pt>
                <c:pt idx="2">
                  <c:v>1</c:v>
                </c:pt>
              </c:numCache>
            </c:numRef>
          </c:val>
          <c:extLst>
            <c:ext xmlns:c16="http://schemas.microsoft.com/office/drawing/2014/chart" uri="{C3380CC4-5D6E-409C-BE32-E72D297353CC}">
              <c16:uniqueId val="{00000004-3110-A64C-B185-0BA499127FE1}"/>
            </c:ext>
          </c:extLst>
        </c:ser>
        <c:dLbls>
          <c:showLegendKey val="0"/>
          <c:showVal val="0"/>
          <c:showCatName val="0"/>
          <c:showSerName val="0"/>
          <c:showPercent val="0"/>
          <c:showBubbleSize val="0"/>
        </c:dLbls>
        <c:gapWidth val="150"/>
        <c:axId val="50259072"/>
        <c:axId val="50260992"/>
      </c:barChart>
      <c:catAx>
        <c:axId val="50259072"/>
        <c:scaling>
          <c:orientation val="minMax"/>
        </c:scaling>
        <c:delete val="0"/>
        <c:axPos val="b"/>
        <c:majorTickMark val="none"/>
        <c:minorTickMark val="none"/>
        <c:tickLblPos val="none"/>
        <c:crossAx val="50260992"/>
        <c:crosses val="autoZero"/>
        <c:auto val="1"/>
        <c:lblAlgn val="ctr"/>
        <c:lblOffset val="100"/>
        <c:tickLblSkip val="1"/>
        <c:tickMarkSkip val="1"/>
        <c:noMultiLvlLbl val="0"/>
      </c:catAx>
      <c:valAx>
        <c:axId val="50260992"/>
        <c:scaling>
          <c:orientation val="minMax"/>
          <c:max val="15"/>
          <c:min val="0"/>
        </c:scaling>
        <c:delete val="0"/>
        <c:axPos val="l"/>
        <c:majorGridlines>
          <c:spPr>
            <a:ln w="3175">
              <a:solidFill>
                <a:schemeClr val="tx1">
                  <a:lumMod val="50000"/>
                  <a:lumOff val="50000"/>
                </a:schemeClr>
              </a:solidFill>
            </a:ln>
          </c:spPr>
        </c:majorGridlines>
        <c:numFmt formatCode="General" sourceLinked="1"/>
        <c:majorTickMark val="out"/>
        <c:minorTickMark val="none"/>
        <c:tickLblPos val="nextTo"/>
        <c:txPr>
          <a:bodyPr rot="0" vert="horz"/>
          <a:lstStyle/>
          <a:p>
            <a:pPr>
              <a:defRPr sz="700">
                <a:latin typeface="+mn-lt"/>
              </a:defRPr>
            </a:pPr>
            <a:endParaRPr lang="en-US"/>
          </a:p>
        </c:txPr>
        <c:crossAx val="50259072"/>
        <c:crosses val="autoZero"/>
        <c:crossBetween val="between"/>
        <c:majorUnit val="1"/>
        <c:minorUnit val="1"/>
      </c:valAx>
    </c:plotArea>
    <c:legend>
      <c:legendPos val="t"/>
      <c:legendEntry>
        <c:idx val="0"/>
        <c:txPr>
          <a:bodyPr/>
          <a:lstStyle/>
          <a:p>
            <a:pPr>
              <a:defRPr sz="800" baseline="0">
                <a:solidFill>
                  <a:schemeClr val="tx1"/>
                </a:solidFill>
                <a:latin typeface="+mn-lt"/>
                <a:cs typeface="Arial" pitchFamily="34" charset="0"/>
              </a:defRPr>
            </a:pPr>
            <a:endParaRPr lang="en-US"/>
          </a:p>
        </c:txPr>
      </c:legendEntry>
      <c:legendEntry>
        <c:idx val="1"/>
        <c:txPr>
          <a:bodyPr/>
          <a:lstStyle/>
          <a:p>
            <a:pPr>
              <a:defRPr sz="800" baseline="0">
                <a:solidFill>
                  <a:schemeClr val="tx1"/>
                </a:solidFill>
                <a:latin typeface="+mn-lt"/>
                <a:cs typeface="Arial" pitchFamily="34" charset="0"/>
              </a:defRPr>
            </a:pPr>
            <a:endParaRPr lang="en-US"/>
          </a:p>
        </c:txPr>
      </c:legendEntry>
      <c:layout>
        <c:manualLayout>
          <c:xMode val="edge"/>
          <c:yMode val="edge"/>
          <c:x val="0.21156587217810965"/>
          <c:y val="2.4635853991485213E-2"/>
          <c:w val="0.56925183109072752"/>
          <c:h val="9.0260147863464493E-2"/>
        </c:manualLayout>
      </c:layout>
      <c:overlay val="0"/>
      <c:txPr>
        <a:bodyPr/>
        <a:lstStyle/>
        <a:p>
          <a:pPr>
            <a:defRPr sz="800" baseline="0">
              <a:solidFill>
                <a:schemeClr val="tx1"/>
              </a:solidFill>
              <a:latin typeface="+mn-lt"/>
              <a:cs typeface="Arial" pitchFamily="34" charset="0"/>
            </a:defRPr>
          </a:pPr>
          <a:endParaRPr lang="en-US"/>
        </a:p>
      </c:txPr>
    </c:legend>
    <c:plotVisOnly val="1"/>
    <c:dispBlanksAs val="gap"/>
    <c:showDLblsOverMax val="0"/>
  </c:chart>
  <c:spPr>
    <a:noFill/>
    <a:ln>
      <a:noFill/>
    </a:ln>
    <a:effectLst/>
    <a:scene3d>
      <a:camera prst="orthographicFront"/>
      <a:lightRig rig="threePt" dir="t"/>
    </a:scene3d>
    <a:sp3d/>
  </c:spPr>
  <c:printSettings>
    <c:headerFooter/>
    <c:pageMargins b="1" l="0.750000000000001" r="0.750000000000001" t="1" header="0.5" footer="0.5"/>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4234595230756294E-2"/>
          <c:y val="0.11282051282051282"/>
          <c:w val="0.96864796704682365"/>
          <c:h val="0.77435897435897438"/>
        </c:manualLayout>
      </c:layout>
      <c:barChart>
        <c:barDir val="bar"/>
        <c:grouping val="clustered"/>
        <c:varyColors val="0"/>
        <c:ser>
          <c:idx val="0"/>
          <c:order val="0"/>
          <c:spPr>
            <a:gradFill flip="none" rotWithShape="1">
              <a:gsLst>
                <a:gs pos="0">
                  <a:schemeClr val="accent1">
                    <a:lumMod val="67000"/>
                  </a:schemeClr>
                </a:gs>
                <a:gs pos="48000">
                  <a:schemeClr val="accent1">
                    <a:lumMod val="97000"/>
                    <a:lumOff val="3000"/>
                  </a:schemeClr>
                </a:gs>
                <a:gs pos="81000">
                  <a:schemeClr val="accent1">
                    <a:lumMod val="60000"/>
                    <a:lumOff val="40000"/>
                  </a:schemeClr>
                </a:gs>
              </a:gsLst>
              <a:path path="rect">
                <a:fillToRect l="100000" t="100000"/>
              </a:path>
              <a:tileRect r="-100000" b="-100000"/>
            </a:gradFill>
            <a:ln>
              <a:noFill/>
            </a:ln>
            <a:effectLst/>
          </c:spPr>
          <c:invertIfNegative val="0"/>
          <c:dLbls>
            <c:dLbl>
              <c:idx val="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E1D-6049-AD60-8FF6D05AD072}"/>
                </c:ext>
              </c:extLst>
            </c:dLbl>
            <c:dLbl>
              <c:idx val="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E1D-6049-AD60-8FF6D05AD072}"/>
                </c:ext>
              </c:extLst>
            </c:dLbl>
            <c:dLbl>
              <c:idx val="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E1D-6049-AD60-8FF6D05AD072}"/>
                </c:ext>
              </c:extLst>
            </c:dLbl>
            <c:dLbl>
              <c:idx val="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E1D-6049-AD60-8FF6D05AD072}"/>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'Enter Scores'!$H$10:$H$13</c:f>
              <c:numCache>
                <c:formatCode>0.0%</c:formatCode>
                <c:ptCount val="4"/>
                <c:pt idx="0">
                  <c:v>1</c:v>
                </c:pt>
                <c:pt idx="1">
                  <c:v>0.93333333333333335</c:v>
                </c:pt>
                <c:pt idx="2">
                  <c:v>0.4375</c:v>
                </c:pt>
                <c:pt idx="3">
                  <c:v>0.78260869565217395</c:v>
                </c:pt>
              </c:numCache>
            </c:numRef>
          </c:val>
          <c:extLst>
            <c:ext xmlns:c16="http://schemas.microsoft.com/office/drawing/2014/chart" uri="{C3380CC4-5D6E-409C-BE32-E72D297353CC}">
              <c16:uniqueId val="{00000000-FE1D-6049-AD60-8FF6D05AD072}"/>
            </c:ext>
          </c:extLst>
        </c:ser>
        <c:dLbls>
          <c:showLegendKey val="0"/>
          <c:showVal val="0"/>
          <c:showCatName val="0"/>
          <c:showSerName val="0"/>
          <c:showPercent val="0"/>
          <c:showBubbleSize val="0"/>
        </c:dLbls>
        <c:gapWidth val="33"/>
        <c:axId val="833113679"/>
        <c:axId val="833115407"/>
      </c:barChart>
      <c:catAx>
        <c:axId val="833113679"/>
        <c:scaling>
          <c:orientation val="maxMin"/>
        </c:scaling>
        <c:delete val="1"/>
        <c:axPos val="l"/>
        <c:numFmt formatCode="General" sourceLinked="1"/>
        <c:majorTickMark val="none"/>
        <c:minorTickMark val="none"/>
        <c:tickLblPos val="nextTo"/>
        <c:crossAx val="833115407"/>
        <c:crosses val="autoZero"/>
        <c:auto val="1"/>
        <c:lblAlgn val="ctr"/>
        <c:lblOffset val="100"/>
        <c:noMultiLvlLbl val="0"/>
      </c:catAx>
      <c:valAx>
        <c:axId val="833115407"/>
        <c:scaling>
          <c:orientation val="minMax"/>
        </c:scaling>
        <c:delete val="1"/>
        <c:axPos val="t"/>
        <c:majorGridlines>
          <c:spPr>
            <a:ln w="9525" cap="flat" cmpd="sng" algn="ctr">
              <a:noFill/>
              <a:round/>
            </a:ln>
            <a:effectLst/>
          </c:spPr>
        </c:majorGridlines>
        <c:numFmt formatCode="0.0%" sourceLinked="1"/>
        <c:majorTickMark val="none"/>
        <c:minorTickMark val="none"/>
        <c:tickLblPos val="nextTo"/>
        <c:crossAx val="833113679"/>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900" b="1">
                <a:solidFill>
                  <a:schemeClr val="tx1"/>
                </a:solidFill>
              </a:rPr>
              <a:t>Tens Test Accuracy</a:t>
            </a:r>
            <a:r>
              <a:rPr lang="en-US" sz="900" b="1" baseline="0">
                <a:solidFill>
                  <a:schemeClr val="tx1"/>
                </a:solidFill>
              </a:rPr>
              <a:t> Index Across Administrations</a:t>
            </a:r>
            <a:endParaRPr lang="en-US" sz="900" b="1">
              <a:solidFill>
                <a:schemeClr val="tx1"/>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0174659069727608"/>
          <c:y val="0.15573199426866302"/>
          <c:w val="0.86306466969939699"/>
          <c:h val="0.72550488784895217"/>
        </c:manualLayout>
      </c:layout>
      <c:barChart>
        <c:barDir val="col"/>
        <c:grouping val="clustered"/>
        <c:varyColors val="0"/>
        <c:ser>
          <c:idx val="0"/>
          <c:order val="0"/>
          <c:spPr>
            <a:gradFill>
              <a:gsLst>
                <a:gs pos="0">
                  <a:schemeClr val="accent5">
                    <a:lumMod val="40000"/>
                    <a:lumOff val="60000"/>
                  </a:schemeClr>
                </a:gs>
                <a:gs pos="37000">
                  <a:schemeClr val="accent5">
                    <a:lumMod val="95000"/>
                    <a:lumOff val="5000"/>
                  </a:schemeClr>
                </a:gs>
                <a:gs pos="100000">
                  <a:schemeClr val="accent5">
                    <a:lumMod val="60000"/>
                  </a:schemeClr>
                </a:gs>
              </a:gsLst>
              <a:path path="circle">
                <a:fillToRect l="50000" t="130000" r="50000" b="-30000"/>
              </a:path>
            </a:gradFill>
            <a:ln>
              <a:noFill/>
            </a:ln>
            <a:effectLst/>
          </c:spPr>
          <c:invertIfNegative val="0"/>
          <c:dLbls>
            <c:spPr>
              <a:solidFill>
                <a:schemeClr val="bg1"/>
              </a:solid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'Repeated Assessments'!$C$7:$C$11</c:f>
              <c:strCache>
                <c:ptCount val="4"/>
                <c:pt idx="0">
                  <c:v>1.1.26</c:v>
                </c:pt>
                <c:pt idx="1">
                  <c:v>2..1.26</c:v>
                </c:pt>
                <c:pt idx="2">
                  <c:v>3.1.26</c:v>
                </c:pt>
                <c:pt idx="3">
                  <c:v>10.1.26</c:v>
                </c:pt>
              </c:strCache>
            </c:strRef>
          </c:cat>
          <c:val>
            <c:numRef>
              <c:f>'Repeated Assessments'!$F$7:$F$11</c:f>
              <c:numCache>
                <c:formatCode>0.0%</c:formatCode>
                <c:ptCount val="5"/>
                <c:pt idx="0">
                  <c:v>0.86956521739130432</c:v>
                </c:pt>
                <c:pt idx="1">
                  <c:v>0.8666666666666667</c:v>
                </c:pt>
                <c:pt idx="2">
                  <c:v>0.8666666666666667</c:v>
                </c:pt>
                <c:pt idx="3">
                  <c:v>0.63829787234042556</c:v>
                </c:pt>
                <c:pt idx="4">
                  <c:v>0</c:v>
                </c:pt>
              </c:numCache>
            </c:numRef>
          </c:val>
          <c:extLst>
            <c:ext xmlns:c16="http://schemas.microsoft.com/office/drawing/2014/chart" uri="{C3380CC4-5D6E-409C-BE32-E72D297353CC}">
              <c16:uniqueId val="{00000000-2EDE-4A6B-B1AB-D22D851F3665}"/>
            </c:ext>
          </c:extLst>
        </c:ser>
        <c:dLbls>
          <c:showLegendKey val="0"/>
          <c:showVal val="0"/>
          <c:showCatName val="0"/>
          <c:showSerName val="0"/>
          <c:showPercent val="0"/>
          <c:showBubbleSize val="0"/>
        </c:dLbls>
        <c:gapWidth val="219"/>
        <c:overlap val="-27"/>
        <c:axId val="29823023"/>
        <c:axId val="29822063"/>
      </c:barChart>
      <c:catAx>
        <c:axId val="298230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en-US"/>
          </a:p>
        </c:txPr>
        <c:crossAx val="29822063"/>
        <c:crossesAt val="0"/>
        <c:auto val="1"/>
        <c:lblAlgn val="ctr"/>
        <c:lblOffset val="100"/>
        <c:noMultiLvlLbl val="0"/>
      </c:catAx>
      <c:valAx>
        <c:axId val="29822063"/>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en-US"/>
          </a:p>
        </c:txPr>
        <c:crossAx val="29823023"/>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241100304848232E-2"/>
          <c:y val="0.18845694739389457"/>
          <c:w val="0.88711912620119981"/>
          <c:h val="0.7275662028816845"/>
        </c:manualLayout>
      </c:layout>
      <c:doughnutChart>
        <c:varyColors val="1"/>
        <c:ser>
          <c:idx val="0"/>
          <c:order val="0"/>
          <c:spPr>
            <a:ln>
              <a:noFill/>
            </a:ln>
          </c:spPr>
          <c:dPt>
            <c:idx val="0"/>
            <c:bubble3D val="0"/>
            <c:spPr>
              <a:solidFill>
                <a:schemeClr val="accent6">
                  <a:lumMod val="50000"/>
                </a:schemeClr>
              </a:solidFill>
              <a:ln w="19050">
                <a:noFill/>
              </a:ln>
              <a:effectLst/>
            </c:spPr>
            <c:extLst>
              <c:ext xmlns:c16="http://schemas.microsoft.com/office/drawing/2014/chart" uri="{C3380CC4-5D6E-409C-BE32-E72D297353CC}">
                <c16:uniqueId val="{00000001-60C8-4A6A-84D6-293603D957F2}"/>
              </c:ext>
            </c:extLst>
          </c:dPt>
          <c:dPt>
            <c:idx val="1"/>
            <c:bubble3D val="0"/>
            <c:spPr>
              <a:solidFill>
                <a:schemeClr val="bg1">
                  <a:lumMod val="85000"/>
                </a:schemeClr>
              </a:solidFill>
              <a:ln w="19050">
                <a:noFill/>
              </a:ln>
              <a:effectLst/>
            </c:spPr>
            <c:extLst>
              <c:ext xmlns:c16="http://schemas.microsoft.com/office/drawing/2014/chart" uri="{C3380CC4-5D6E-409C-BE32-E72D297353CC}">
                <c16:uniqueId val="{00000003-60C8-4A6A-84D6-293603D957F2}"/>
              </c:ext>
            </c:extLst>
          </c:dPt>
          <c:dLbls>
            <c:delete val="1"/>
          </c:dLbls>
          <c:val>
            <c:numRef>
              <c:f>'Print Results'!$T$50:$T$51</c:f>
              <c:numCache>
                <c:formatCode>0%</c:formatCode>
                <c:ptCount val="2"/>
                <c:pt idx="0">
                  <c:v>0.78260869565217395</c:v>
                </c:pt>
                <c:pt idx="1">
                  <c:v>0.21739130434782605</c:v>
                </c:pt>
              </c:numCache>
            </c:numRef>
          </c:val>
          <c:extLst>
            <c:ext xmlns:c16="http://schemas.microsoft.com/office/drawing/2014/chart" uri="{C3380CC4-5D6E-409C-BE32-E72D297353CC}">
              <c16:uniqueId val="{00000004-60C8-4A6A-84D6-293603D957F2}"/>
            </c:ext>
          </c:extLst>
        </c:ser>
        <c:dLbls>
          <c:showLegendKey val="0"/>
          <c:showVal val="0"/>
          <c:showCatName val="0"/>
          <c:showSerName val="0"/>
          <c:showPercent val="1"/>
          <c:showBubbleSize val="0"/>
          <c:showLeaderLines val="1"/>
        </c:dLbls>
        <c:firstSliceAng val="0"/>
        <c:holeSize val="7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583427071616045E-2"/>
          <c:y val="0.1940381113991278"/>
          <c:w val="0.92988909365052774"/>
          <c:h val="0.76340480238835717"/>
        </c:manualLayout>
      </c:layout>
      <c:barChart>
        <c:barDir val="col"/>
        <c:grouping val="clustered"/>
        <c:varyColors val="0"/>
        <c:ser>
          <c:idx val="0"/>
          <c:order val="0"/>
          <c:tx>
            <c:strRef>
              <c:f>'Print Results'!$C$9</c:f>
              <c:strCache>
                <c:ptCount val="1"/>
                <c:pt idx="0">
                  <c:v>Correct</c:v>
                </c:pt>
              </c:strCache>
            </c:strRef>
          </c:tx>
          <c:spPr>
            <a:solidFill>
              <a:schemeClr val="accent6"/>
            </a:solidFill>
            <a:ln>
              <a:noFill/>
            </a:ln>
          </c:spPr>
          <c:invertIfNegative val="0"/>
          <c:dPt>
            <c:idx val="0"/>
            <c:invertIfNegative val="0"/>
            <c:bubble3D val="0"/>
            <c:spPr>
              <a:solidFill>
                <a:schemeClr val="accent6">
                  <a:lumMod val="50000"/>
                </a:schemeClr>
              </a:solidFill>
              <a:ln>
                <a:noFill/>
              </a:ln>
            </c:spPr>
            <c:extLst>
              <c:ext xmlns:c16="http://schemas.microsoft.com/office/drawing/2014/chart" uri="{C3380CC4-5D6E-409C-BE32-E72D297353CC}">
                <c16:uniqueId val="{00000000-45AD-468C-B881-429341D22EC8}"/>
              </c:ext>
            </c:extLst>
          </c:dPt>
          <c:dPt>
            <c:idx val="1"/>
            <c:invertIfNegative val="0"/>
            <c:bubble3D val="0"/>
            <c:spPr>
              <a:solidFill>
                <a:schemeClr val="accent6">
                  <a:lumMod val="50000"/>
                </a:schemeClr>
              </a:solidFill>
              <a:ln>
                <a:noFill/>
              </a:ln>
            </c:spPr>
            <c:extLst>
              <c:ext xmlns:c16="http://schemas.microsoft.com/office/drawing/2014/chart" uri="{C3380CC4-5D6E-409C-BE32-E72D297353CC}">
                <c16:uniqueId val="{00000001-45AD-468C-B881-429341D22EC8}"/>
              </c:ext>
            </c:extLst>
          </c:dPt>
          <c:dPt>
            <c:idx val="2"/>
            <c:invertIfNegative val="0"/>
            <c:bubble3D val="0"/>
            <c:spPr>
              <a:solidFill>
                <a:schemeClr val="accent6">
                  <a:lumMod val="50000"/>
                </a:schemeClr>
              </a:solidFill>
              <a:ln>
                <a:noFill/>
              </a:ln>
            </c:spPr>
            <c:extLst>
              <c:ext xmlns:c16="http://schemas.microsoft.com/office/drawing/2014/chart" uri="{C3380CC4-5D6E-409C-BE32-E72D297353CC}">
                <c16:uniqueId val="{00000002-45AD-468C-B881-429341D22EC8}"/>
              </c:ext>
            </c:extLst>
          </c:dPt>
          <c:dLbls>
            <c:spPr>
              <a:solidFill>
                <a:schemeClr val="bg1"/>
              </a:solidFill>
              <a:ln>
                <a:noFill/>
              </a:ln>
              <a:effectLst/>
            </c:spPr>
            <c:txPr>
              <a:bodyPr wrap="square" lIns="38100" tIns="19050" rIns="38100" bIns="19050" anchor="ctr">
                <a:spAutoFit/>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'Print Results'!$C$10:$C$12</c:f>
              <c:numCache>
                <c:formatCode>General</c:formatCode>
                <c:ptCount val="3"/>
                <c:pt idx="0">
                  <c:v>15</c:v>
                </c:pt>
                <c:pt idx="1">
                  <c:v>14</c:v>
                </c:pt>
                <c:pt idx="2">
                  <c:v>7</c:v>
                </c:pt>
              </c:numCache>
            </c:numRef>
          </c:val>
          <c:extLst>
            <c:ext xmlns:c16="http://schemas.microsoft.com/office/drawing/2014/chart" uri="{C3380CC4-5D6E-409C-BE32-E72D297353CC}">
              <c16:uniqueId val="{00000004-45AD-468C-B881-429341D22EC8}"/>
            </c:ext>
          </c:extLst>
        </c:ser>
        <c:ser>
          <c:idx val="1"/>
          <c:order val="1"/>
          <c:tx>
            <c:strRef>
              <c:f>'Print Results'!$D$9</c:f>
              <c:strCache>
                <c:ptCount val="1"/>
                <c:pt idx="0">
                  <c:v>Commissions</c:v>
                </c:pt>
              </c:strCache>
            </c:strRef>
          </c:tx>
          <c:spPr>
            <a:pattFill prst="pct60">
              <a:fgClr>
                <a:schemeClr val="bg1">
                  <a:lumMod val="75000"/>
                </a:schemeClr>
              </a:fgClr>
              <a:bgClr>
                <a:schemeClr val="bg1"/>
              </a:bgClr>
            </a:pattFill>
            <a:ln>
              <a:noFill/>
            </a:ln>
          </c:spPr>
          <c:invertIfNegative val="0"/>
          <c:dPt>
            <c:idx val="2"/>
            <c:invertIfNegative val="0"/>
            <c:bubble3D val="0"/>
            <c:spPr>
              <a:pattFill prst="pct70">
                <a:fgClr>
                  <a:schemeClr val="bg1">
                    <a:lumMod val="75000"/>
                  </a:schemeClr>
                </a:fgClr>
                <a:bgClr>
                  <a:schemeClr val="bg1"/>
                </a:bgClr>
              </a:pattFill>
              <a:ln>
                <a:noFill/>
              </a:ln>
            </c:spPr>
            <c:extLst>
              <c:ext xmlns:c16="http://schemas.microsoft.com/office/drawing/2014/chart" uri="{C3380CC4-5D6E-409C-BE32-E72D297353CC}">
                <c16:uniqueId val="{00000004-3D86-FB48-B83E-42A5C7CEAAFF}"/>
              </c:ext>
            </c:extLst>
          </c:dPt>
          <c:dLbls>
            <c:dLbl>
              <c:idx val="0"/>
              <c:spPr>
                <a:solidFill>
                  <a:schemeClr val="bg1"/>
                </a:solidFill>
                <a:ln>
                  <a:noFill/>
                </a:ln>
                <a:effectLst/>
              </c:spPr>
              <c:txPr>
                <a:bodyPr wrap="square" lIns="38100" tIns="19050" rIns="38100" bIns="19050" anchor="ctr">
                  <a:spAutoFit/>
                </a:bodyPr>
                <a:lstStyle/>
                <a:p>
                  <a:pPr>
                    <a:defRPr sz="700"/>
                  </a:pPr>
                  <a:endParaRPr lang="en-US"/>
                </a:p>
              </c:txPr>
              <c:showLegendKey val="0"/>
              <c:showVal val="1"/>
              <c:showCatName val="0"/>
              <c:showSerName val="0"/>
              <c:showPercent val="0"/>
              <c:showBubbleSize val="0"/>
              <c:extLst>
                <c:ext xmlns:c16="http://schemas.microsoft.com/office/drawing/2014/chart" uri="{C3380CC4-5D6E-409C-BE32-E72D297353CC}">
                  <c16:uniqueId val="{00000003-3D86-FB48-B83E-42A5C7CEAAFF}"/>
                </c:ext>
              </c:extLst>
            </c:dLbl>
            <c:dLbl>
              <c:idx val="1"/>
              <c:spPr>
                <a:solidFill>
                  <a:schemeClr val="bg1"/>
                </a:solidFill>
                <a:ln>
                  <a:noFill/>
                </a:ln>
                <a:effectLst/>
              </c:spPr>
              <c:txPr>
                <a:bodyPr wrap="square" lIns="38100" tIns="19050" rIns="38100" bIns="19050" anchor="ctr">
                  <a:spAutoFit/>
                </a:bodyPr>
                <a:lstStyle/>
                <a:p>
                  <a:pPr>
                    <a:defRPr sz="700"/>
                  </a:pPr>
                  <a:endParaRPr lang="en-US"/>
                </a:p>
              </c:txPr>
              <c:showLegendKey val="0"/>
              <c:showVal val="1"/>
              <c:showCatName val="0"/>
              <c:showSerName val="0"/>
              <c:showPercent val="0"/>
              <c:showBubbleSize val="0"/>
              <c:extLst>
                <c:ext xmlns:c16="http://schemas.microsoft.com/office/drawing/2014/chart" uri="{C3380CC4-5D6E-409C-BE32-E72D297353CC}">
                  <c16:uniqueId val="{00000005-9F35-47B9-B542-FBD900F31645}"/>
                </c:ext>
              </c:extLst>
            </c:dLbl>
            <c:dLbl>
              <c:idx val="2"/>
              <c:spPr>
                <a:solidFill>
                  <a:schemeClr val="bg1"/>
                </a:solidFill>
                <a:ln>
                  <a:noFill/>
                </a:ln>
                <a:effectLst/>
              </c:spPr>
              <c:txPr>
                <a:bodyPr wrap="square" lIns="38100" tIns="19050" rIns="38100" bIns="19050" anchor="ctr">
                  <a:spAutoFit/>
                </a:bodyPr>
                <a:lstStyle/>
                <a:p>
                  <a:pPr>
                    <a:defRPr sz="700"/>
                  </a:pPr>
                  <a:endParaRPr lang="en-US"/>
                </a:p>
              </c:txPr>
              <c:showLegendKey val="0"/>
              <c:showVal val="1"/>
              <c:showCatName val="0"/>
              <c:showSerName val="0"/>
              <c:showPercent val="0"/>
              <c:showBubbleSize val="0"/>
              <c:extLst>
                <c:ext xmlns:c16="http://schemas.microsoft.com/office/drawing/2014/chart" uri="{C3380CC4-5D6E-409C-BE32-E72D297353CC}">
                  <c16:uniqueId val="{00000004-3D86-FB48-B83E-42A5C7CEAAFF}"/>
                </c:ext>
              </c:extLst>
            </c:dLbl>
            <c:spPr>
              <a:noFill/>
              <a:ln>
                <a:noFill/>
              </a:ln>
              <a:effectLst/>
            </c:spPr>
            <c:txPr>
              <a:bodyPr wrap="square" lIns="38100" tIns="19050" rIns="38100" bIns="19050" anchor="ctr">
                <a:spAutoFit/>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'Print Results'!$D$10:$D$12</c:f>
              <c:numCache>
                <c:formatCode>General</c:formatCode>
                <c:ptCount val="3"/>
                <c:pt idx="0">
                  <c:v>0</c:v>
                </c:pt>
                <c:pt idx="1">
                  <c:v>0</c:v>
                </c:pt>
                <c:pt idx="2">
                  <c:v>1</c:v>
                </c:pt>
              </c:numCache>
            </c:numRef>
          </c:val>
          <c:extLst>
            <c:ext xmlns:c16="http://schemas.microsoft.com/office/drawing/2014/chart" uri="{C3380CC4-5D6E-409C-BE32-E72D297353CC}">
              <c16:uniqueId val="{00000005-45AD-468C-B881-429341D22EC8}"/>
            </c:ext>
          </c:extLst>
        </c:ser>
        <c:dLbls>
          <c:showLegendKey val="0"/>
          <c:showVal val="0"/>
          <c:showCatName val="0"/>
          <c:showSerName val="0"/>
          <c:showPercent val="0"/>
          <c:showBubbleSize val="0"/>
        </c:dLbls>
        <c:gapWidth val="150"/>
        <c:axId val="50259072"/>
        <c:axId val="50260992"/>
      </c:barChart>
      <c:catAx>
        <c:axId val="50259072"/>
        <c:scaling>
          <c:orientation val="minMax"/>
        </c:scaling>
        <c:delete val="0"/>
        <c:axPos val="b"/>
        <c:majorTickMark val="none"/>
        <c:minorTickMark val="none"/>
        <c:tickLblPos val="none"/>
        <c:crossAx val="50260992"/>
        <c:crosses val="autoZero"/>
        <c:auto val="1"/>
        <c:lblAlgn val="ctr"/>
        <c:lblOffset val="100"/>
        <c:tickLblSkip val="1"/>
        <c:tickMarkSkip val="1"/>
        <c:noMultiLvlLbl val="0"/>
      </c:catAx>
      <c:valAx>
        <c:axId val="50260992"/>
        <c:scaling>
          <c:orientation val="minMax"/>
          <c:max val="15"/>
          <c:min val="0"/>
        </c:scaling>
        <c:delete val="0"/>
        <c:axPos val="l"/>
        <c:majorGridlines>
          <c:spPr>
            <a:ln w="3175">
              <a:solidFill>
                <a:schemeClr val="tx1">
                  <a:lumMod val="50000"/>
                  <a:lumOff val="50000"/>
                </a:schemeClr>
              </a:solidFill>
            </a:ln>
          </c:spPr>
        </c:majorGridlines>
        <c:numFmt formatCode="General" sourceLinked="1"/>
        <c:majorTickMark val="out"/>
        <c:minorTickMark val="none"/>
        <c:tickLblPos val="nextTo"/>
        <c:txPr>
          <a:bodyPr rot="0" vert="horz"/>
          <a:lstStyle/>
          <a:p>
            <a:pPr>
              <a:defRPr sz="700">
                <a:latin typeface="+mn-lt"/>
              </a:defRPr>
            </a:pPr>
            <a:endParaRPr lang="en-US"/>
          </a:p>
        </c:txPr>
        <c:crossAx val="50259072"/>
        <c:crosses val="autoZero"/>
        <c:crossBetween val="between"/>
        <c:majorUnit val="1"/>
        <c:minorUnit val="1"/>
      </c:valAx>
    </c:plotArea>
    <c:legend>
      <c:legendPos val="t"/>
      <c:legendEntry>
        <c:idx val="0"/>
        <c:txPr>
          <a:bodyPr/>
          <a:lstStyle/>
          <a:p>
            <a:pPr>
              <a:defRPr sz="800" baseline="0">
                <a:solidFill>
                  <a:schemeClr val="tx1"/>
                </a:solidFill>
                <a:latin typeface="+mn-lt"/>
                <a:cs typeface="Arial" pitchFamily="34" charset="0"/>
              </a:defRPr>
            </a:pPr>
            <a:endParaRPr lang="en-US"/>
          </a:p>
        </c:txPr>
      </c:legendEntry>
      <c:legendEntry>
        <c:idx val="1"/>
        <c:txPr>
          <a:bodyPr/>
          <a:lstStyle/>
          <a:p>
            <a:pPr>
              <a:defRPr sz="800" baseline="0">
                <a:solidFill>
                  <a:schemeClr val="tx1"/>
                </a:solidFill>
                <a:latin typeface="+mn-lt"/>
                <a:cs typeface="Arial" pitchFamily="34" charset="0"/>
              </a:defRPr>
            </a:pPr>
            <a:endParaRPr lang="en-US"/>
          </a:p>
        </c:txPr>
      </c:legendEntry>
      <c:layout>
        <c:manualLayout>
          <c:xMode val="edge"/>
          <c:yMode val="edge"/>
          <c:x val="0.22521001993436859"/>
          <c:y val="5.3207566483445719E-2"/>
          <c:w val="0.56925183109072752"/>
          <c:h val="9.0260147863464493E-2"/>
        </c:manualLayout>
      </c:layout>
      <c:overlay val="0"/>
      <c:txPr>
        <a:bodyPr/>
        <a:lstStyle/>
        <a:p>
          <a:pPr>
            <a:defRPr sz="800" baseline="0">
              <a:solidFill>
                <a:schemeClr val="tx1"/>
              </a:solidFill>
              <a:latin typeface="+mn-lt"/>
              <a:cs typeface="Arial" pitchFamily="34" charset="0"/>
            </a:defRPr>
          </a:pPr>
          <a:endParaRPr lang="en-US"/>
        </a:p>
      </c:txPr>
    </c:legend>
    <c:plotVisOnly val="1"/>
    <c:dispBlanksAs val="gap"/>
    <c:showDLblsOverMax val="0"/>
  </c:chart>
  <c:spPr>
    <a:noFill/>
    <a:ln>
      <a:noFill/>
    </a:ln>
    <a:effectLst/>
    <a:scene3d>
      <a:camera prst="orthographicFront"/>
      <a:lightRig rig="threePt" dir="t"/>
    </a:scene3d>
    <a:sp3d/>
  </c:spPr>
  <c:printSettings>
    <c:headerFooter/>
    <c:pageMargins b="1" l="0.750000000000001" r="0.750000000000001" t="1" header="0.5" footer="0.5"/>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82568558240563E-2"/>
          <c:y val="8.736326320899597E-2"/>
          <c:w val="0.88873563218390805"/>
          <c:h val="0.8472368895064587"/>
        </c:manualLayout>
      </c:layout>
      <c:lineChart>
        <c:grouping val="standard"/>
        <c:varyColors val="0"/>
        <c:ser>
          <c:idx val="0"/>
          <c:order val="0"/>
          <c:spPr>
            <a:ln w="38100" cap="rnd">
              <a:solidFill>
                <a:srgbClr val="00B050"/>
              </a:solidFill>
              <a:round/>
              <a:headEnd type="none"/>
              <a:tailEnd type="none"/>
            </a:ln>
            <a:effectLst/>
          </c:spPr>
          <c:marker>
            <c:symbol val="diamond"/>
            <c:size val="7"/>
            <c:spPr>
              <a:solidFill>
                <a:schemeClr val="tx1"/>
              </a:solidFill>
              <a:ln w="9525">
                <a:solidFill>
                  <a:schemeClr val="tx1">
                    <a:alpha val="95000"/>
                  </a:schemeClr>
                </a:solidFill>
              </a:ln>
              <a:effectLst/>
            </c:spPr>
          </c:marker>
          <c:dPt>
            <c:idx val="1"/>
            <c:marker>
              <c:symbol val="diamond"/>
              <c:size val="7"/>
              <c:spPr>
                <a:solidFill>
                  <a:schemeClr val="tx1"/>
                </a:solidFill>
                <a:ln w="15875">
                  <a:solidFill>
                    <a:schemeClr val="tx1">
                      <a:alpha val="95000"/>
                    </a:schemeClr>
                  </a:solidFill>
                </a:ln>
                <a:effectLst/>
              </c:spPr>
            </c:marker>
            <c:bubble3D val="0"/>
            <c:spPr>
              <a:ln w="38100" cap="rnd">
                <a:solidFill>
                  <a:schemeClr val="tx1"/>
                </a:solidFill>
                <a:round/>
                <a:headEnd type="none"/>
                <a:tailEnd type="none"/>
              </a:ln>
              <a:effectLst/>
            </c:spPr>
            <c:extLst>
              <c:ext xmlns:c16="http://schemas.microsoft.com/office/drawing/2014/chart" uri="{C3380CC4-5D6E-409C-BE32-E72D297353CC}">
                <c16:uniqueId val="{00000001-8EA1-2140-BD9B-A0999A8A8A8B}"/>
              </c:ext>
            </c:extLst>
          </c:dPt>
          <c:dPt>
            <c:idx val="2"/>
            <c:marker>
              <c:symbol val="diamond"/>
              <c:size val="7"/>
              <c:spPr>
                <a:solidFill>
                  <a:schemeClr val="tx1"/>
                </a:solidFill>
                <a:ln w="9525">
                  <a:solidFill>
                    <a:schemeClr val="tx1">
                      <a:alpha val="95000"/>
                    </a:schemeClr>
                  </a:solidFill>
                </a:ln>
                <a:effectLst/>
              </c:spPr>
            </c:marker>
            <c:bubble3D val="0"/>
            <c:spPr>
              <a:ln w="38100" cap="rnd">
                <a:solidFill>
                  <a:schemeClr val="tx1"/>
                </a:solidFill>
                <a:round/>
                <a:headEnd type="none"/>
                <a:tailEnd type="none"/>
              </a:ln>
              <a:effectLst/>
            </c:spPr>
            <c:extLst>
              <c:ext xmlns:c16="http://schemas.microsoft.com/office/drawing/2014/chart" uri="{C3380CC4-5D6E-409C-BE32-E72D297353CC}">
                <c16:uniqueId val="{00000002-8EA1-2140-BD9B-A0999A8A8A8B}"/>
              </c:ext>
            </c:extLst>
          </c:dPt>
          <c:dLbls>
            <c:dLbl>
              <c:idx val="0"/>
              <c:spPr>
                <a:solidFill>
                  <a:schemeClr val="bg1"/>
                </a:solid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extLst>
                <c:ext xmlns:c16="http://schemas.microsoft.com/office/drawing/2014/chart" uri="{C3380CC4-5D6E-409C-BE32-E72D297353CC}">
                  <c16:uniqueId val="{00000000-8EA1-2140-BD9B-A0999A8A8A8B}"/>
                </c:ext>
              </c:extLst>
            </c:dLbl>
            <c:dLbl>
              <c:idx val="1"/>
              <c:spPr>
                <a:solidFill>
                  <a:schemeClr val="bg1"/>
                </a:solid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extLst>
                <c:ext xmlns:c16="http://schemas.microsoft.com/office/drawing/2014/chart" uri="{C3380CC4-5D6E-409C-BE32-E72D297353CC}">
                  <c16:uniqueId val="{00000001-8EA1-2140-BD9B-A0999A8A8A8B}"/>
                </c:ext>
              </c:extLst>
            </c:dLbl>
            <c:dLbl>
              <c:idx val="2"/>
              <c:spPr>
                <a:solidFill>
                  <a:schemeClr val="bg1"/>
                </a:solid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extLst>
                <c:ext xmlns:c16="http://schemas.microsoft.com/office/drawing/2014/chart" uri="{C3380CC4-5D6E-409C-BE32-E72D297353CC}">
                  <c16:uniqueId val="{00000002-8EA1-2140-BD9B-A0999A8A8A8B}"/>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trendline>
            <c:spPr>
              <a:ln w="28575" cap="rnd">
                <a:solidFill>
                  <a:schemeClr val="tx1"/>
                </a:solidFill>
                <a:prstDash val="sysDot"/>
              </a:ln>
              <a:effectLst/>
            </c:spPr>
            <c:trendlineType val="linear"/>
            <c:dispRSqr val="1"/>
            <c:dispEq val="0"/>
            <c:trendlineLbl>
              <c:layout>
                <c:manualLayout>
                  <c:x val="-6.4837621322985525E-2"/>
                  <c:y val="6.0477941843873782E-3"/>
                </c:manualLayout>
              </c:layout>
              <c:numFmt formatCode="#,##0.00" sourceLinked="0"/>
              <c:spPr>
                <a:solidFill>
                  <a:schemeClr val="bg1"/>
                </a:solidFill>
                <a:ln>
                  <a:noFill/>
                </a:ln>
                <a:effectLst/>
              </c:spPr>
              <c:txPr>
                <a:bodyPr rot="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en-US"/>
                </a:p>
              </c:txPr>
            </c:trendlineLbl>
          </c:trendline>
          <c:val>
            <c:numRef>
              <c:f>'Enter Scores'!$H$10:$H$12</c:f>
              <c:numCache>
                <c:formatCode>0.0%</c:formatCode>
                <c:ptCount val="3"/>
                <c:pt idx="0">
                  <c:v>1</c:v>
                </c:pt>
                <c:pt idx="1">
                  <c:v>0.93333333333333335</c:v>
                </c:pt>
                <c:pt idx="2">
                  <c:v>0.4375</c:v>
                </c:pt>
              </c:numCache>
            </c:numRef>
          </c:val>
          <c:smooth val="0"/>
          <c:extLst>
            <c:ext xmlns:c16="http://schemas.microsoft.com/office/drawing/2014/chart" uri="{C3380CC4-5D6E-409C-BE32-E72D297353CC}">
              <c16:uniqueId val="{00000004-8EA1-2140-BD9B-A0999A8A8A8B}"/>
            </c:ext>
          </c:extLst>
        </c:ser>
        <c:dLbls>
          <c:showLegendKey val="0"/>
          <c:showVal val="0"/>
          <c:showCatName val="0"/>
          <c:showSerName val="0"/>
          <c:showPercent val="0"/>
          <c:showBubbleSize val="0"/>
        </c:dLbls>
        <c:marker val="1"/>
        <c:smooth val="0"/>
        <c:axId val="522846447"/>
        <c:axId val="521519727"/>
      </c:lineChart>
      <c:catAx>
        <c:axId val="522846447"/>
        <c:scaling>
          <c:orientation val="minMax"/>
        </c:scaling>
        <c:delete val="1"/>
        <c:axPos val="b"/>
        <c:numFmt formatCode="General" sourceLinked="1"/>
        <c:majorTickMark val="none"/>
        <c:minorTickMark val="none"/>
        <c:tickLblPos val="nextTo"/>
        <c:crossAx val="521519727"/>
        <c:crosses val="autoZero"/>
        <c:auto val="1"/>
        <c:lblAlgn val="ctr"/>
        <c:lblOffset val="100"/>
        <c:noMultiLvlLbl val="0"/>
      </c:catAx>
      <c:valAx>
        <c:axId val="521519727"/>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solidFill>
                <a:latin typeface="+mn-lt"/>
                <a:ea typeface="+mn-ea"/>
                <a:cs typeface="+mn-cs"/>
              </a:defRPr>
            </a:pPr>
            <a:endParaRPr lang="en-US"/>
          </a:p>
        </c:txPr>
        <c:crossAx val="522846447"/>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5.xml"/><Relationship Id="rId3" Type="http://schemas.openxmlformats.org/officeDocument/2006/relationships/chart" Target="../charts/chart3.xml"/><Relationship Id="rId7" Type="http://schemas.openxmlformats.org/officeDocument/2006/relationships/chart" Target="../charts/chart4.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2.png"/><Relationship Id="rId5" Type="http://schemas.openxmlformats.org/officeDocument/2006/relationships/hyperlink" Target="#'Print Results'!A1"/><Relationship Id="rId4"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6.xml"/></Relationships>
</file>

<file path=xl/drawings/_rels/drawing4.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14</xdr:col>
      <xdr:colOff>76199</xdr:colOff>
      <xdr:row>9</xdr:row>
      <xdr:rowOff>52917</xdr:rowOff>
    </xdr:from>
    <xdr:to>
      <xdr:col>14</xdr:col>
      <xdr:colOff>1558636</xdr:colOff>
      <xdr:row>12</xdr:row>
      <xdr:rowOff>243418</xdr:rowOff>
    </xdr:to>
    <xdr:graphicFrame macro="">
      <xdr:nvGraphicFramePr>
        <xdr:cNvPr id="4" name="Chart 3">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266700</xdr:colOff>
      <xdr:row>16</xdr:row>
      <xdr:rowOff>42335</xdr:rowOff>
    </xdr:from>
    <xdr:to>
      <xdr:col>16</xdr:col>
      <xdr:colOff>1676400</xdr:colOff>
      <xdr:row>23</xdr:row>
      <xdr:rowOff>25400</xdr:rowOff>
    </xdr:to>
    <xdr:graphicFrame macro="">
      <xdr:nvGraphicFramePr>
        <xdr:cNvPr id="6" name="Chart 5">
          <a:extLst>
            <a:ext uri="{FF2B5EF4-FFF2-40B4-BE49-F238E27FC236}">
              <a16:creationId xmlns:a16="http://schemas.microsoft.com/office/drawing/2014/main" id="{00000000-0008-0000-00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304800</xdr:colOff>
      <xdr:row>24</xdr:row>
      <xdr:rowOff>17871</xdr:rowOff>
    </xdr:from>
    <xdr:to>
      <xdr:col>18</xdr:col>
      <xdr:colOff>72736</xdr:colOff>
      <xdr:row>26</xdr:row>
      <xdr:rowOff>482600</xdr:rowOff>
    </xdr:to>
    <xdr:sp macro="" textlink="">
      <xdr:nvSpPr>
        <xdr:cNvPr id="7" name="TextBox 6">
          <a:extLst>
            <a:ext uri="{FF2B5EF4-FFF2-40B4-BE49-F238E27FC236}">
              <a16:creationId xmlns:a16="http://schemas.microsoft.com/office/drawing/2014/main" id="{B3DB133F-251C-0D4A-A8EB-CCC77FFCDBDE}"/>
            </a:ext>
          </a:extLst>
        </xdr:cNvPr>
        <xdr:cNvSpPr txBox="1"/>
      </xdr:nvSpPr>
      <xdr:spPr>
        <a:xfrm>
          <a:off x="8488680" y="5115651"/>
          <a:ext cx="4035136" cy="7771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800" b="1" i="0" u="none" strike="noStrike">
              <a:solidFill>
                <a:schemeClr val="dk1"/>
              </a:solidFill>
              <a:effectLst/>
              <a:latin typeface="+mn-lt"/>
              <a:ea typeface="+mn-ea"/>
              <a:cs typeface="+mn-cs"/>
            </a:rPr>
            <a:t>Trendline</a:t>
          </a:r>
          <a:r>
            <a:rPr lang="en-US" sz="800" b="1" i="0" u="none" strike="noStrike" baseline="0">
              <a:solidFill>
                <a:schemeClr val="dk1"/>
              </a:solidFill>
              <a:effectLst/>
              <a:latin typeface="+mn-lt"/>
              <a:ea typeface="+mn-ea"/>
              <a:cs typeface="+mn-cs"/>
            </a:rPr>
            <a:t> (dotted line) </a:t>
          </a:r>
          <a:r>
            <a:rPr lang="en-US" sz="800" b="1" i="0" u="none" strike="noStrike">
              <a:solidFill>
                <a:schemeClr val="dk1"/>
              </a:solidFill>
              <a:effectLst/>
              <a:latin typeface="+mn-lt"/>
              <a:ea typeface="+mn-ea"/>
              <a:cs typeface="+mn-cs"/>
            </a:rPr>
            <a:t>Interpretation</a:t>
          </a:r>
          <a:r>
            <a:rPr lang="en-US" sz="800" b="1" i="0" u="none" strike="noStrike" baseline="0">
              <a:solidFill>
                <a:schemeClr val="dk1"/>
              </a:solidFill>
              <a:effectLst/>
              <a:latin typeface="+mn-lt"/>
              <a:ea typeface="+mn-ea"/>
              <a:cs typeface="+mn-cs"/>
            </a:rPr>
            <a:t>  </a:t>
          </a:r>
          <a:r>
            <a:rPr lang="en-US" sz="700" b="1" i="0" u="none" strike="noStrike">
              <a:solidFill>
                <a:schemeClr val="dk1"/>
              </a:solidFill>
              <a:effectLst/>
              <a:latin typeface="+mn-lt"/>
              <a:ea typeface="+mn-ea"/>
              <a:cs typeface="+mn-cs"/>
            </a:rPr>
            <a:t>(range 0 to 1)</a:t>
          </a:r>
        </a:p>
        <a:p>
          <a:endParaRPr lang="en-US" sz="300" b="0" i="0" u="none" strike="noStrike">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i="0" u="none" strike="noStrike">
              <a:solidFill>
                <a:schemeClr val="dk1"/>
              </a:solidFill>
              <a:effectLst/>
              <a:latin typeface="+mn-lt"/>
              <a:ea typeface="+mn-ea"/>
              <a:cs typeface="+mn-cs"/>
            </a:rPr>
            <a:t>Closer to 1:</a:t>
          </a:r>
          <a:r>
            <a:rPr lang="en-US" sz="700" b="0" i="0" u="none" strike="noStrike">
              <a:solidFill>
                <a:schemeClr val="dk1"/>
              </a:solidFill>
              <a:effectLst/>
              <a:latin typeface="+mn-lt"/>
              <a:ea typeface="+mn-ea"/>
              <a:cs typeface="+mn-cs"/>
            </a:rPr>
            <a:t> </a:t>
          </a:r>
          <a:r>
            <a:rPr lang="en-US" sz="700">
              <a:solidFill>
                <a:schemeClr val="dk1"/>
              </a:solidFill>
              <a:effectLst/>
              <a:latin typeface="+mn-lt"/>
              <a:ea typeface="+mn-ea"/>
              <a:cs typeface="+mn-cs"/>
            </a:rPr>
            <a:t>Trendline closely aligns with the results indicating a strong linear relationship. </a:t>
          </a:r>
          <a:endParaRPr lang="en-US" sz="700"/>
        </a:p>
        <a:p>
          <a:r>
            <a:rPr lang="en-US" sz="700" b="1" i="0" u="none" strike="noStrike">
              <a:solidFill>
                <a:schemeClr val="dk1"/>
              </a:solidFill>
              <a:effectLst/>
              <a:latin typeface="+mn-lt"/>
              <a:ea typeface="+mn-ea"/>
              <a:cs typeface="+mn-cs"/>
            </a:rPr>
            <a:t>Closer to 0:</a:t>
          </a:r>
          <a:r>
            <a:rPr lang="en-US" sz="700" b="0" i="0" u="none" strike="noStrike">
              <a:solidFill>
                <a:schemeClr val="dk1"/>
              </a:solidFill>
              <a:effectLst/>
              <a:latin typeface="+mn-lt"/>
              <a:ea typeface="+mn-ea"/>
              <a:cs typeface="+mn-cs"/>
            </a:rPr>
            <a:t> </a:t>
          </a:r>
          <a:r>
            <a:rPr lang="en-US" sz="700">
              <a:solidFill>
                <a:schemeClr val="dk1"/>
              </a:solidFill>
              <a:effectLst/>
              <a:latin typeface="+mn-lt"/>
              <a:ea typeface="+mn-ea"/>
              <a:cs typeface="+mn-cs"/>
            </a:rPr>
            <a:t>The line doesn’t explain much of the variation in the results. There is a weak or no linear relationship. Variability in concentration</a:t>
          </a:r>
          <a:r>
            <a:rPr lang="en-US" sz="700" baseline="0">
              <a:solidFill>
                <a:schemeClr val="dk1"/>
              </a:solidFill>
              <a:effectLst/>
              <a:latin typeface="+mn-lt"/>
              <a:ea typeface="+mn-ea"/>
              <a:cs typeface="+mn-cs"/>
            </a:rPr>
            <a:t> or performance is present.</a:t>
          </a:r>
          <a:endParaRPr lang="en-US" sz="700">
            <a:solidFill>
              <a:schemeClr val="dk1"/>
            </a:solidFill>
            <a:effectLst/>
            <a:latin typeface="+mn-lt"/>
            <a:ea typeface="+mn-ea"/>
            <a:cs typeface="+mn-cs"/>
          </a:endParaRPr>
        </a:p>
        <a:p>
          <a:endParaRPr lang="en-US" sz="300" b="0" i="0" u="none" strike="noStrike">
            <a:solidFill>
              <a:schemeClr val="dk1"/>
            </a:solidFill>
            <a:effectLst/>
            <a:latin typeface="+mn-lt"/>
            <a:ea typeface="+mn-ea"/>
            <a:cs typeface="+mn-cs"/>
          </a:endParaRPr>
        </a:p>
        <a:p>
          <a:r>
            <a:rPr lang="en-US" sz="700" b="1" i="0" u="none" strike="noStrike">
              <a:solidFill>
                <a:schemeClr val="dk1"/>
              </a:solidFill>
              <a:effectLst/>
              <a:latin typeface="+mn-lt"/>
              <a:ea typeface="+mn-ea"/>
              <a:cs typeface="+mn-cs"/>
            </a:rPr>
            <a:t>R² ≥ 0.9</a:t>
          </a:r>
          <a:r>
            <a:rPr lang="en-US" sz="700" b="0" i="0" u="none" strike="noStrike">
              <a:solidFill>
                <a:schemeClr val="dk1"/>
              </a:solidFill>
              <a:effectLst/>
              <a:latin typeface="+mn-lt"/>
              <a:ea typeface="+mn-ea"/>
              <a:cs typeface="+mn-cs"/>
            </a:rPr>
            <a:t> → Excellent fit</a:t>
          </a:r>
          <a:r>
            <a:rPr lang="en-US" sz="700"/>
            <a:t> </a:t>
          </a:r>
          <a:r>
            <a:rPr lang="en-US" sz="700" baseline="0"/>
            <a:t>          </a:t>
          </a:r>
          <a:r>
            <a:rPr lang="en-US" sz="700" b="1" i="0" u="none" strike="noStrike">
              <a:solidFill>
                <a:schemeClr val="dk1"/>
              </a:solidFill>
              <a:effectLst/>
              <a:latin typeface="+mn-lt"/>
              <a:ea typeface="+mn-ea"/>
              <a:cs typeface="+mn-cs"/>
            </a:rPr>
            <a:t>0.7 – 0.9</a:t>
          </a:r>
          <a:r>
            <a:rPr lang="en-US" sz="700" b="0" i="0" u="none" strike="noStrike" baseline="0">
              <a:solidFill>
                <a:schemeClr val="dk1"/>
              </a:solidFill>
              <a:effectLst/>
              <a:latin typeface="+mn-lt"/>
              <a:ea typeface="+mn-ea"/>
              <a:cs typeface="+mn-cs"/>
            </a:rPr>
            <a:t> </a:t>
          </a:r>
          <a:r>
            <a:rPr lang="en-US" sz="700" b="0" i="0" u="none" strike="noStrike">
              <a:solidFill>
                <a:schemeClr val="dk1"/>
              </a:solidFill>
              <a:effectLst/>
              <a:latin typeface="+mn-lt"/>
              <a:ea typeface="+mn-ea"/>
              <a:cs typeface="+mn-cs"/>
            </a:rPr>
            <a:t>→ Good fit</a:t>
          </a:r>
          <a:r>
            <a:rPr lang="en-US" sz="700"/>
            <a:t> </a:t>
          </a:r>
          <a:r>
            <a:rPr lang="en-US" sz="700" baseline="0"/>
            <a:t>         </a:t>
          </a:r>
          <a:r>
            <a:rPr lang="en-US" sz="700" b="1" i="0" u="none" strike="noStrike">
              <a:solidFill>
                <a:schemeClr val="dk1"/>
              </a:solidFill>
              <a:effectLst/>
              <a:latin typeface="+mn-lt"/>
              <a:ea typeface="+mn-ea"/>
              <a:cs typeface="+mn-cs"/>
            </a:rPr>
            <a:t>0.5 – 0.7</a:t>
          </a:r>
          <a:r>
            <a:rPr lang="en-US" sz="700" b="0" i="0" u="none" strike="noStrike">
              <a:solidFill>
                <a:schemeClr val="dk1"/>
              </a:solidFill>
              <a:effectLst/>
              <a:latin typeface="+mn-lt"/>
              <a:ea typeface="+mn-ea"/>
              <a:cs typeface="+mn-cs"/>
            </a:rPr>
            <a:t> → Moderate fit</a:t>
          </a:r>
          <a:r>
            <a:rPr lang="en-US" sz="700"/>
            <a:t> </a:t>
          </a:r>
          <a:r>
            <a:rPr lang="en-US" sz="700" baseline="0"/>
            <a:t>        </a:t>
          </a:r>
          <a:r>
            <a:rPr lang="en-US" sz="700" b="1" i="0" u="none" strike="noStrike">
              <a:solidFill>
                <a:schemeClr val="dk1"/>
              </a:solidFill>
              <a:effectLst/>
              <a:latin typeface="+mn-lt"/>
              <a:ea typeface="+mn-ea"/>
              <a:cs typeface="+mn-cs"/>
            </a:rPr>
            <a:t>&lt; 0.5</a:t>
          </a:r>
          <a:r>
            <a:rPr lang="en-US" sz="700" b="0" i="0" u="none" strike="noStrike">
              <a:solidFill>
                <a:schemeClr val="dk1"/>
              </a:solidFill>
              <a:effectLst/>
              <a:latin typeface="+mn-lt"/>
              <a:ea typeface="+mn-ea"/>
              <a:cs typeface="+mn-cs"/>
            </a:rPr>
            <a:t> → Weak fit</a:t>
          </a:r>
          <a:r>
            <a:rPr lang="en-US" sz="700"/>
            <a:t> </a:t>
          </a:r>
        </a:p>
      </xdr:txBody>
    </xdr:sp>
    <xdr:clientData/>
  </xdr:twoCellAnchor>
  <xdr:twoCellAnchor>
    <xdr:from>
      <xdr:col>14</xdr:col>
      <xdr:colOff>127001</xdr:colOff>
      <xdr:row>9</xdr:row>
      <xdr:rowOff>38100</xdr:rowOff>
    </xdr:from>
    <xdr:to>
      <xdr:col>14</xdr:col>
      <xdr:colOff>1524000</xdr:colOff>
      <xdr:row>12</xdr:row>
      <xdr:rowOff>50799</xdr:rowOff>
    </xdr:to>
    <xdr:graphicFrame macro="">
      <xdr:nvGraphicFramePr>
        <xdr:cNvPr id="2" name="Chart 1">
          <a:extLst>
            <a:ext uri="{FF2B5EF4-FFF2-40B4-BE49-F238E27FC236}">
              <a16:creationId xmlns:a16="http://schemas.microsoft.com/office/drawing/2014/main" id="{B53DE50B-D386-B04E-B969-74D9F1A47B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150618</xdr:colOff>
      <xdr:row>1</xdr:row>
      <xdr:rowOff>12700</xdr:rowOff>
    </xdr:from>
    <xdr:to>
      <xdr:col>1</xdr:col>
      <xdr:colOff>754380</xdr:colOff>
      <xdr:row>1</xdr:row>
      <xdr:rowOff>489519</xdr:rowOff>
    </xdr:to>
    <xdr:pic>
      <xdr:nvPicPr>
        <xdr:cNvPr id="8" name="Pictur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4"/>
        <a:stretch>
          <a:fillRect/>
        </a:stretch>
      </xdr:blipFill>
      <xdr:spPr>
        <a:xfrm>
          <a:off x="295398" y="96520"/>
          <a:ext cx="603762" cy="476819"/>
        </a:xfrm>
        <a:prstGeom prst="rect">
          <a:avLst/>
        </a:prstGeom>
        <a:effectLst>
          <a:outerShdw blurRad="50800" dist="38100" dir="2700000" algn="tl" rotWithShape="0">
            <a:prstClr val="black">
              <a:alpha val="40000"/>
            </a:prstClr>
          </a:outerShdw>
        </a:effectLst>
      </xdr:spPr>
    </xdr:pic>
    <xdr:clientData fPrintsWithSheet="0"/>
  </xdr:twoCellAnchor>
  <xdr:twoCellAnchor>
    <xdr:from>
      <xdr:col>16</xdr:col>
      <xdr:colOff>12700</xdr:colOff>
      <xdr:row>1</xdr:row>
      <xdr:rowOff>5080</xdr:rowOff>
    </xdr:from>
    <xdr:to>
      <xdr:col>17</xdr:col>
      <xdr:colOff>0</xdr:colOff>
      <xdr:row>1</xdr:row>
      <xdr:rowOff>629412</xdr:rowOff>
    </xdr:to>
    <xdr:sp macro="" textlink="">
      <xdr:nvSpPr>
        <xdr:cNvPr id="3" name="Rounded Rectangle 2">
          <a:hlinkClick xmlns:r="http://schemas.openxmlformats.org/officeDocument/2006/relationships" r:id="rId5"/>
          <a:extLst>
            <a:ext uri="{FF2B5EF4-FFF2-40B4-BE49-F238E27FC236}">
              <a16:creationId xmlns:a16="http://schemas.microsoft.com/office/drawing/2014/main" id="{757FD9B9-18FA-5361-C8A6-776EE2ADCBA4}"/>
            </a:ext>
          </a:extLst>
        </xdr:cNvPr>
        <xdr:cNvSpPr/>
      </xdr:nvSpPr>
      <xdr:spPr>
        <a:xfrm>
          <a:off x="10231120" y="88900"/>
          <a:ext cx="1610360" cy="624332"/>
        </a:xfrm>
        <a:prstGeom prst="roundRect">
          <a:avLst/>
        </a:prstGeom>
        <a:solidFill>
          <a:schemeClr val="accent1">
            <a:lumMod val="75000"/>
          </a:schemeClr>
        </a:solidFill>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lang="en-US" sz="900"/>
            <a:t>Go To</a:t>
          </a:r>
        </a:p>
        <a:p>
          <a:pPr algn="l"/>
          <a:r>
            <a:rPr lang="en-US" sz="900"/>
            <a:t>Print  Layout</a:t>
          </a:r>
        </a:p>
      </xdr:txBody>
    </xdr:sp>
    <xdr:clientData/>
  </xdr:twoCellAnchor>
  <xdr:twoCellAnchor editAs="oneCell">
    <xdr:from>
      <xdr:col>16</xdr:col>
      <xdr:colOff>1076325</xdr:colOff>
      <xdr:row>1</xdr:row>
      <xdr:rowOff>78790</xdr:rowOff>
    </xdr:from>
    <xdr:to>
      <xdr:col>16</xdr:col>
      <xdr:colOff>1438275</xdr:colOff>
      <xdr:row>1</xdr:row>
      <xdr:rowOff>438718</xdr:rowOff>
    </xdr:to>
    <xdr:pic>
      <xdr:nvPicPr>
        <xdr:cNvPr id="12" name="Picture 11">
          <a:hlinkClick xmlns:r="http://schemas.openxmlformats.org/officeDocument/2006/relationships" r:id="rId5"/>
          <a:extLst>
            <a:ext uri="{FF2B5EF4-FFF2-40B4-BE49-F238E27FC236}">
              <a16:creationId xmlns:a16="http://schemas.microsoft.com/office/drawing/2014/main" id="{4EDE53E8-0AE7-C391-8661-34A0925E4602}"/>
            </a:ext>
          </a:extLst>
        </xdr:cNvPr>
        <xdr:cNvPicPr>
          <a:picLocks noChangeAspect="1"/>
        </xdr:cNvPicPr>
      </xdr:nvPicPr>
      <xdr:blipFill>
        <a:blip xmlns:r="http://schemas.openxmlformats.org/officeDocument/2006/relationships" r:embed="rId6"/>
        <a:stretch>
          <a:fillRect/>
        </a:stretch>
      </xdr:blipFill>
      <xdr:spPr>
        <a:xfrm>
          <a:off x="12620625" y="164515"/>
          <a:ext cx="361950" cy="359928"/>
        </a:xfrm>
        <a:prstGeom prst="rect">
          <a:avLst/>
        </a:prstGeom>
        <a:effectLst>
          <a:outerShdw blurRad="50800" dist="38100" dir="2700000" algn="tl" rotWithShape="0">
            <a:prstClr val="black">
              <a:alpha val="40000"/>
            </a:prstClr>
          </a:outerShdw>
        </a:effectLst>
      </xdr:spPr>
    </xdr:pic>
    <xdr:clientData fPrintsWithSheet="0"/>
  </xdr:twoCellAnchor>
  <xdr:twoCellAnchor>
    <xdr:from>
      <xdr:col>7</xdr:col>
      <xdr:colOff>0</xdr:colOff>
      <xdr:row>16</xdr:row>
      <xdr:rowOff>25400</xdr:rowOff>
    </xdr:from>
    <xdr:to>
      <xdr:col>13</xdr:col>
      <xdr:colOff>63500</xdr:colOff>
      <xdr:row>24</xdr:row>
      <xdr:rowOff>160020</xdr:rowOff>
    </xdr:to>
    <xdr:graphicFrame macro="">
      <xdr:nvGraphicFramePr>
        <xdr:cNvPr id="15" name="Chart 1">
          <a:extLst>
            <a:ext uri="{FF2B5EF4-FFF2-40B4-BE49-F238E27FC236}">
              <a16:creationId xmlns:a16="http://schemas.microsoft.com/office/drawing/2014/main" id="{CE934182-82B3-CE48-B91C-C983C875B2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8</xdr:col>
      <xdr:colOff>29210</xdr:colOff>
      <xdr:row>7</xdr:row>
      <xdr:rowOff>76200</xdr:rowOff>
    </xdr:from>
    <xdr:to>
      <xdr:col>13</xdr:col>
      <xdr:colOff>327660</xdr:colOff>
      <xdr:row>13</xdr:row>
      <xdr:rowOff>165100</xdr:rowOff>
    </xdr:to>
    <xdr:graphicFrame macro="">
      <xdr:nvGraphicFramePr>
        <xdr:cNvPr id="13" name="Chart 12">
          <a:extLst>
            <a:ext uri="{FF2B5EF4-FFF2-40B4-BE49-F238E27FC236}">
              <a16:creationId xmlns:a16="http://schemas.microsoft.com/office/drawing/2014/main" id="{8E4C5E24-D4DC-F86F-145A-4EB383464B8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14</xdr:col>
      <xdr:colOff>736600</xdr:colOff>
      <xdr:row>23</xdr:row>
      <xdr:rowOff>0</xdr:rowOff>
    </xdr:from>
    <xdr:to>
      <xdr:col>16</xdr:col>
      <xdr:colOff>1498600</xdr:colOff>
      <xdr:row>24</xdr:row>
      <xdr:rowOff>88900</xdr:rowOff>
    </xdr:to>
    <xdr:sp macro="" textlink="">
      <xdr:nvSpPr>
        <xdr:cNvPr id="14" name="TextBox 13">
          <a:extLst>
            <a:ext uri="{FF2B5EF4-FFF2-40B4-BE49-F238E27FC236}">
              <a16:creationId xmlns:a16="http://schemas.microsoft.com/office/drawing/2014/main" id="{A4A30EBE-2507-A653-95AC-9A04E2738611}"/>
            </a:ext>
          </a:extLst>
        </xdr:cNvPr>
        <xdr:cNvSpPr txBox="1"/>
      </xdr:nvSpPr>
      <xdr:spPr>
        <a:xfrm>
          <a:off x="9347200" y="5207000"/>
          <a:ext cx="2819400" cy="2413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solidFill>
                <a:schemeClr val="tx1"/>
              </a:solidFill>
            </a:rPr>
            <a:t>1.8                                              1.4                                     1.0</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0.22327</cdr:x>
      <cdr:y>0.31176</cdr:y>
    </cdr:from>
    <cdr:to>
      <cdr:x>0.8121</cdr:x>
      <cdr:y>0.5794</cdr:y>
    </cdr:to>
    <cdr:sp macro="" textlink="'Enter Scores'!$C$21">
      <cdr:nvSpPr>
        <cdr:cNvPr id="3" name="TextBox 2">
          <a:extLst xmlns:a="http://schemas.openxmlformats.org/drawingml/2006/main">
            <a:ext uri="{FF2B5EF4-FFF2-40B4-BE49-F238E27FC236}">
              <a16:creationId xmlns:a16="http://schemas.microsoft.com/office/drawing/2014/main" id="{BA01F08F-5BE0-A8FA-FC4B-FB46271BE95B}"/>
            </a:ext>
          </a:extLst>
        </cdr:cNvPr>
        <cdr:cNvSpPr txBox="1"/>
      </cdr:nvSpPr>
      <cdr:spPr>
        <a:xfrm xmlns:a="http://schemas.openxmlformats.org/drawingml/2006/main">
          <a:off x="269371" y="465226"/>
          <a:ext cx="710424" cy="399386"/>
        </a:xfrm>
        <a:prstGeom xmlns:a="http://schemas.openxmlformats.org/drawingml/2006/main" prst="rect">
          <a:avLst/>
        </a:prstGeom>
      </cdr:spPr>
      <cdr:txBody>
        <a:bodyPr xmlns:a="http://schemas.openxmlformats.org/drawingml/2006/main" vertOverflow="clip" wrap="square" rtlCol="0" anchor="ctr" anchorCtr="1"/>
        <a:lstStyle xmlns:a="http://schemas.openxmlformats.org/drawingml/2006/main"/>
        <a:p xmlns:a="http://schemas.openxmlformats.org/drawingml/2006/main">
          <a:fld id="{8D89C265-E4AB-C84C-B716-DEF429A65566}" type="TxLink">
            <a:rPr lang="en-US" sz="1100" b="0" i="0" u="none" strike="noStrike">
              <a:solidFill>
                <a:srgbClr val="FF0000"/>
              </a:solidFill>
              <a:latin typeface="Calibri"/>
              <a:cs typeface="Calibri"/>
            </a:rPr>
            <a:pPr/>
            <a:t>78.3%</a:t>
          </a:fld>
          <a:endParaRPr lang="en-US" sz="1100" b="0">
            <a:solidFill>
              <a:srgbClr val="FF0000"/>
            </a:solidFill>
          </a:endParaRPr>
        </a:p>
      </cdr:txBody>
    </cdr:sp>
  </cdr:relSizeAnchor>
</c:userShapes>
</file>

<file path=xl/drawings/drawing3.xml><?xml version="1.0" encoding="utf-8"?>
<xdr:wsDr xmlns:xdr="http://schemas.openxmlformats.org/drawingml/2006/spreadsheetDrawing" xmlns:a="http://schemas.openxmlformats.org/drawingml/2006/main">
  <xdr:twoCellAnchor>
    <xdr:from>
      <xdr:col>1</xdr:col>
      <xdr:colOff>47624</xdr:colOff>
      <xdr:row>18</xdr:row>
      <xdr:rowOff>11430</xdr:rowOff>
    </xdr:from>
    <xdr:to>
      <xdr:col>5</xdr:col>
      <xdr:colOff>895349</xdr:colOff>
      <xdr:row>33</xdr:row>
      <xdr:rowOff>121920</xdr:rowOff>
    </xdr:to>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8</xdr:col>
      <xdr:colOff>38100</xdr:colOff>
      <xdr:row>7</xdr:row>
      <xdr:rowOff>115387</xdr:rowOff>
    </xdr:from>
    <xdr:to>
      <xdr:col>9</xdr:col>
      <xdr:colOff>38100</xdr:colOff>
      <xdr:row>11</xdr:row>
      <xdr:rowOff>226061</xdr:rowOff>
    </xdr:to>
    <xdr:graphicFrame macro="">
      <xdr:nvGraphicFramePr>
        <xdr:cNvPr id="2" name="Chart 1">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74082</xdr:colOff>
      <xdr:row>17</xdr:row>
      <xdr:rowOff>1</xdr:rowOff>
    </xdr:from>
    <xdr:to>
      <xdr:col>5</xdr:col>
      <xdr:colOff>15240</xdr:colOff>
      <xdr:row>26</xdr:row>
      <xdr:rowOff>38100</xdr:rowOff>
    </xdr:to>
    <xdr:graphicFrame macro="">
      <xdr:nvGraphicFramePr>
        <xdr:cNvPr id="3" name="Chart 1">
          <a:extLst>
            <a:ext uri="{FF2B5EF4-FFF2-40B4-BE49-F238E27FC236}">
              <a16:creationId xmlns:a16="http://schemas.microsoft.com/office/drawing/2014/main" id="{00000000-0008-0000-0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60960</xdr:colOff>
      <xdr:row>26</xdr:row>
      <xdr:rowOff>203200</xdr:rowOff>
    </xdr:from>
    <xdr:to>
      <xdr:col>9</xdr:col>
      <xdr:colOff>706120</xdr:colOff>
      <xdr:row>33</xdr:row>
      <xdr:rowOff>139700</xdr:rowOff>
    </xdr:to>
    <xdr:sp macro="" textlink="">
      <xdr:nvSpPr>
        <xdr:cNvPr id="5" name="TextBox 4">
          <a:extLst>
            <a:ext uri="{FF2B5EF4-FFF2-40B4-BE49-F238E27FC236}">
              <a16:creationId xmlns:a16="http://schemas.microsoft.com/office/drawing/2014/main" id="{5EE81426-8184-A84A-B574-29FE1AA1AC70}"/>
            </a:ext>
          </a:extLst>
        </xdr:cNvPr>
        <xdr:cNvSpPr txBox="1"/>
      </xdr:nvSpPr>
      <xdr:spPr>
        <a:xfrm>
          <a:off x="3985260" y="5765800"/>
          <a:ext cx="2961640" cy="13233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800" b="1" i="0" u="none" strike="noStrike">
              <a:solidFill>
                <a:schemeClr val="dk1"/>
              </a:solidFill>
              <a:effectLst/>
              <a:latin typeface="+mn-lt"/>
              <a:ea typeface="+mn-ea"/>
              <a:cs typeface="+mn-cs"/>
            </a:rPr>
            <a:t>Trendline</a:t>
          </a:r>
          <a:r>
            <a:rPr lang="en-US" sz="800" b="1" i="0" u="none" strike="noStrike" baseline="0">
              <a:solidFill>
                <a:schemeClr val="dk1"/>
              </a:solidFill>
              <a:effectLst/>
              <a:latin typeface="+mn-lt"/>
              <a:ea typeface="+mn-ea"/>
              <a:cs typeface="+mn-cs"/>
            </a:rPr>
            <a:t> (dotted line) </a:t>
          </a:r>
          <a:r>
            <a:rPr lang="en-US" sz="800" b="1" i="0" u="none" strike="noStrike">
              <a:solidFill>
                <a:schemeClr val="dk1"/>
              </a:solidFill>
              <a:effectLst/>
              <a:latin typeface="+mn-lt"/>
              <a:ea typeface="+mn-ea"/>
              <a:cs typeface="+mn-cs"/>
            </a:rPr>
            <a:t>Interpretation</a:t>
          </a:r>
          <a:r>
            <a:rPr lang="en-US" sz="800" b="1" i="0" u="none" strike="noStrike" baseline="0">
              <a:solidFill>
                <a:schemeClr val="dk1"/>
              </a:solidFill>
              <a:effectLst/>
              <a:latin typeface="+mn-lt"/>
              <a:ea typeface="+mn-ea"/>
              <a:cs typeface="+mn-cs"/>
            </a:rPr>
            <a:t>  </a:t>
          </a:r>
          <a:r>
            <a:rPr lang="en-US" sz="700" b="1" i="0" u="none" strike="noStrike">
              <a:solidFill>
                <a:schemeClr val="dk1"/>
              </a:solidFill>
              <a:effectLst/>
              <a:latin typeface="+mn-lt"/>
              <a:ea typeface="+mn-ea"/>
              <a:cs typeface="+mn-cs"/>
            </a:rPr>
            <a:t>(range 0 to 1)</a:t>
          </a:r>
        </a:p>
        <a:p>
          <a:pPr algn="ctr"/>
          <a:endParaRPr lang="en-US" sz="300" b="1" i="0" u="none" strike="noStrike">
            <a:solidFill>
              <a:schemeClr val="dk1"/>
            </a:solidFill>
            <a:effectLst/>
            <a:latin typeface="+mn-lt"/>
            <a:ea typeface="+mn-ea"/>
            <a:cs typeface="+mn-cs"/>
          </a:endParaRPr>
        </a:p>
        <a:p>
          <a:endParaRPr lang="en-US" sz="200" b="0" i="0" u="none" strike="noStrike">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i="0" u="none" strike="noStrike">
              <a:solidFill>
                <a:schemeClr val="dk1"/>
              </a:solidFill>
              <a:effectLst/>
              <a:latin typeface="+mn-lt"/>
              <a:ea typeface="+mn-ea"/>
              <a:cs typeface="+mn-cs"/>
            </a:rPr>
            <a:t>Closer to 1:</a:t>
          </a:r>
          <a:r>
            <a:rPr lang="en-US" sz="700" b="0" i="0" u="none" strike="noStrike">
              <a:solidFill>
                <a:schemeClr val="dk1"/>
              </a:solidFill>
              <a:effectLst/>
              <a:latin typeface="+mn-lt"/>
              <a:ea typeface="+mn-ea"/>
              <a:cs typeface="+mn-cs"/>
            </a:rPr>
            <a:t> </a:t>
          </a:r>
          <a:r>
            <a:rPr lang="en-US" sz="700">
              <a:solidFill>
                <a:schemeClr val="dk1"/>
              </a:solidFill>
              <a:effectLst/>
              <a:latin typeface="+mn-lt"/>
              <a:ea typeface="+mn-ea"/>
              <a:cs typeface="+mn-cs"/>
            </a:rPr>
            <a:t>Trendline closely aligns with the results, indicating a strong  relationship. </a:t>
          </a:r>
        </a:p>
        <a:p>
          <a:pPr marL="0" marR="0" lvl="0" indent="0" defTabSz="914400" eaLnBrk="1" fontAlgn="auto" latinLnBrk="0" hangingPunct="1">
            <a:lnSpc>
              <a:spcPct val="100000"/>
            </a:lnSpc>
            <a:spcBef>
              <a:spcPts val="0"/>
            </a:spcBef>
            <a:spcAft>
              <a:spcPts val="0"/>
            </a:spcAft>
            <a:buClrTx/>
            <a:buSzTx/>
            <a:buFontTx/>
            <a:buNone/>
            <a:tabLst/>
            <a:defRPr/>
          </a:pPr>
          <a:endParaRPr lang="en-US" sz="500"/>
        </a:p>
        <a:p>
          <a:r>
            <a:rPr lang="en-US" sz="700" b="1" i="0" u="none" strike="noStrike">
              <a:solidFill>
                <a:schemeClr val="dk1"/>
              </a:solidFill>
              <a:effectLst/>
              <a:latin typeface="+mn-lt"/>
              <a:ea typeface="+mn-ea"/>
              <a:cs typeface="+mn-cs"/>
            </a:rPr>
            <a:t>Closer to 0:</a:t>
          </a:r>
          <a:r>
            <a:rPr lang="en-US" sz="700" b="0" i="0" u="none" strike="noStrike">
              <a:solidFill>
                <a:schemeClr val="dk1"/>
              </a:solidFill>
              <a:effectLst/>
              <a:latin typeface="+mn-lt"/>
              <a:ea typeface="+mn-ea"/>
              <a:cs typeface="+mn-cs"/>
            </a:rPr>
            <a:t> </a:t>
          </a:r>
          <a:r>
            <a:rPr lang="en-US" sz="700">
              <a:solidFill>
                <a:schemeClr val="dk1"/>
              </a:solidFill>
              <a:effectLst/>
              <a:latin typeface="+mn-lt"/>
              <a:ea typeface="+mn-ea"/>
              <a:cs typeface="+mn-cs"/>
            </a:rPr>
            <a:t>The line doesn’t explain much of the variation in the results. There is a weak or no linear relationship. Variability in concentration</a:t>
          </a:r>
          <a:r>
            <a:rPr lang="en-US" sz="700" baseline="0">
              <a:solidFill>
                <a:schemeClr val="dk1"/>
              </a:solidFill>
              <a:effectLst/>
              <a:latin typeface="+mn-lt"/>
              <a:ea typeface="+mn-ea"/>
              <a:cs typeface="+mn-cs"/>
            </a:rPr>
            <a:t> or performance is present.</a:t>
          </a:r>
        </a:p>
        <a:p>
          <a:r>
            <a:rPr lang="en-US" sz="700" b="1" i="0" u="none" strike="noStrike" baseline="0">
              <a:solidFill>
                <a:schemeClr val="dk1"/>
              </a:solidFill>
              <a:effectLst/>
              <a:latin typeface="+mn-lt"/>
              <a:ea typeface="+mn-ea"/>
              <a:cs typeface="+mn-cs"/>
            </a:rPr>
            <a:t>                                                </a:t>
          </a:r>
          <a:r>
            <a:rPr lang="en-US" sz="700" b="1" i="0" u="none" strike="noStrike">
              <a:solidFill>
                <a:schemeClr val="dk1"/>
              </a:solidFill>
              <a:effectLst/>
              <a:latin typeface="+mn-lt"/>
              <a:ea typeface="+mn-ea"/>
              <a:cs typeface="+mn-cs"/>
            </a:rPr>
            <a:t>R² Interpretation</a:t>
          </a:r>
          <a:endParaRPr lang="en-US" sz="700">
            <a:solidFill>
              <a:schemeClr val="dk1"/>
            </a:solidFill>
            <a:effectLst/>
            <a:latin typeface="+mn-lt"/>
            <a:ea typeface="+mn-ea"/>
            <a:cs typeface="+mn-cs"/>
          </a:endParaRPr>
        </a:p>
        <a:p>
          <a:endParaRPr lang="en-US" sz="200" b="0" i="0" u="none" strike="noStrike">
            <a:solidFill>
              <a:schemeClr val="dk1"/>
            </a:solidFill>
            <a:effectLst/>
            <a:latin typeface="+mn-lt"/>
            <a:ea typeface="+mn-ea"/>
            <a:cs typeface="+mn-cs"/>
          </a:endParaRPr>
        </a:p>
        <a:p>
          <a:pPr algn="ctr"/>
          <a:r>
            <a:rPr lang="en-US" sz="600" b="1" i="0" u="none" strike="noStrike">
              <a:solidFill>
                <a:schemeClr val="dk1"/>
              </a:solidFill>
              <a:effectLst/>
              <a:latin typeface="+mn-lt"/>
              <a:ea typeface="+mn-ea"/>
              <a:cs typeface="+mn-cs"/>
            </a:rPr>
            <a:t>≥ 0.9</a:t>
          </a:r>
          <a:r>
            <a:rPr lang="en-US" sz="600" b="0" i="0" u="none" strike="noStrike">
              <a:solidFill>
                <a:schemeClr val="dk1"/>
              </a:solidFill>
              <a:effectLst/>
              <a:latin typeface="+mn-lt"/>
              <a:ea typeface="+mn-ea"/>
              <a:cs typeface="+mn-cs"/>
            </a:rPr>
            <a:t> → Excellent fit</a:t>
          </a:r>
          <a:r>
            <a:rPr lang="en-US" sz="600"/>
            <a:t> </a:t>
          </a:r>
          <a:r>
            <a:rPr lang="en-US" sz="600" baseline="0"/>
            <a:t>   </a:t>
          </a:r>
          <a:r>
            <a:rPr lang="en-US" sz="600" b="1" i="0" u="none" strike="noStrike">
              <a:solidFill>
                <a:schemeClr val="dk1"/>
              </a:solidFill>
              <a:effectLst/>
              <a:latin typeface="+mn-lt"/>
              <a:ea typeface="+mn-ea"/>
              <a:cs typeface="+mn-cs"/>
            </a:rPr>
            <a:t>0.7 – 0.89</a:t>
          </a:r>
          <a:r>
            <a:rPr lang="en-US" sz="600" b="0" i="0" u="none" strike="noStrike" baseline="0">
              <a:solidFill>
                <a:schemeClr val="dk1"/>
              </a:solidFill>
              <a:effectLst/>
              <a:latin typeface="+mn-lt"/>
              <a:ea typeface="+mn-ea"/>
              <a:cs typeface="+mn-cs"/>
            </a:rPr>
            <a:t> </a:t>
          </a:r>
          <a:r>
            <a:rPr lang="en-US" sz="600" b="0" i="0" u="none" strike="noStrike">
              <a:solidFill>
                <a:schemeClr val="dk1"/>
              </a:solidFill>
              <a:effectLst/>
              <a:latin typeface="+mn-lt"/>
              <a:ea typeface="+mn-ea"/>
              <a:cs typeface="+mn-cs"/>
            </a:rPr>
            <a:t>→ Good fit</a:t>
          </a:r>
          <a:r>
            <a:rPr lang="en-US" sz="600"/>
            <a:t> </a:t>
          </a:r>
          <a:r>
            <a:rPr lang="en-US" sz="600" baseline="0"/>
            <a:t>    </a:t>
          </a:r>
          <a:r>
            <a:rPr lang="en-US" sz="600" b="1" i="0" u="none" strike="noStrike">
              <a:solidFill>
                <a:schemeClr val="dk1"/>
              </a:solidFill>
              <a:effectLst/>
              <a:latin typeface="+mn-lt"/>
              <a:ea typeface="+mn-ea"/>
              <a:cs typeface="+mn-cs"/>
            </a:rPr>
            <a:t>0.5 – 0.69</a:t>
          </a:r>
          <a:r>
            <a:rPr lang="en-US" sz="600" b="0" i="0" u="none" strike="noStrike">
              <a:solidFill>
                <a:schemeClr val="dk1"/>
              </a:solidFill>
              <a:effectLst/>
              <a:latin typeface="+mn-lt"/>
              <a:ea typeface="+mn-ea"/>
              <a:cs typeface="+mn-cs"/>
            </a:rPr>
            <a:t> → Moderate fit</a:t>
          </a:r>
          <a:r>
            <a:rPr lang="en-US" sz="600"/>
            <a:t> </a:t>
          </a:r>
          <a:r>
            <a:rPr lang="en-US" sz="600" baseline="0"/>
            <a:t>   </a:t>
          </a:r>
          <a:r>
            <a:rPr lang="en-US" sz="600" b="1" i="0" u="none" strike="noStrike">
              <a:solidFill>
                <a:schemeClr val="dk1"/>
              </a:solidFill>
              <a:effectLst/>
              <a:latin typeface="+mn-lt"/>
              <a:ea typeface="+mn-ea"/>
              <a:cs typeface="+mn-cs"/>
            </a:rPr>
            <a:t>&lt; 0.5</a:t>
          </a:r>
          <a:r>
            <a:rPr lang="en-US" sz="600" b="0" i="0" u="none" strike="noStrike">
              <a:solidFill>
                <a:schemeClr val="dk1"/>
              </a:solidFill>
              <a:effectLst/>
              <a:latin typeface="+mn-lt"/>
              <a:ea typeface="+mn-ea"/>
              <a:cs typeface="+mn-cs"/>
            </a:rPr>
            <a:t> → Weak</a:t>
          </a:r>
          <a:endParaRPr lang="en-US" sz="600"/>
        </a:p>
      </xdr:txBody>
    </xdr:sp>
    <xdr:clientData/>
  </xdr:twoCellAnchor>
  <xdr:twoCellAnchor>
    <xdr:from>
      <xdr:col>5</xdr:col>
      <xdr:colOff>576580</xdr:colOff>
      <xdr:row>17</xdr:row>
      <xdr:rowOff>114300</xdr:rowOff>
    </xdr:from>
    <xdr:to>
      <xdr:col>9</xdr:col>
      <xdr:colOff>678180</xdr:colOff>
      <xdr:row>26</xdr:row>
      <xdr:rowOff>88900</xdr:rowOff>
    </xdr:to>
    <xdr:graphicFrame macro="">
      <xdr:nvGraphicFramePr>
        <xdr:cNvPr id="6" name="Chart 5">
          <a:extLst>
            <a:ext uri="{FF2B5EF4-FFF2-40B4-BE49-F238E27FC236}">
              <a16:creationId xmlns:a16="http://schemas.microsoft.com/office/drawing/2014/main" id="{756FEDC9-3619-C34F-9CCB-A4E6CF503C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419100</xdr:colOff>
      <xdr:row>26</xdr:row>
      <xdr:rowOff>2540</xdr:rowOff>
    </xdr:from>
    <xdr:to>
      <xdr:col>9</xdr:col>
      <xdr:colOff>670560</xdr:colOff>
      <xdr:row>27</xdr:row>
      <xdr:rowOff>22860</xdr:rowOff>
    </xdr:to>
    <xdr:sp macro="" textlink="">
      <xdr:nvSpPr>
        <xdr:cNvPr id="7" name="TextBox 6">
          <a:extLst>
            <a:ext uri="{FF2B5EF4-FFF2-40B4-BE49-F238E27FC236}">
              <a16:creationId xmlns:a16="http://schemas.microsoft.com/office/drawing/2014/main" id="{5A38E401-02F6-8246-8119-34DDC825D778}"/>
            </a:ext>
          </a:extLst>
        </xdr:cNvPr>
        <xdr:cNvSpPr txBox="1"/>
      </xdr:nvSpPr>
      <xdr:spPr>
        <a:xfrm>
          <a:off x="4648200" y="5481320"/>
          <a:ext cx="2278380" cy="2489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solidFill>
                <a:schemeClr val="tx1"/>
              </a:solidFill>
            </a:rPr>
            <a:t>1.8                             1.4                                1.0</a:t>
          </a:r>
        </a:p>
      </xdr:txBody>
    </xdr:sp>
    <xdr:clientData/>
  </xdr:twoCellAnchor>
</xdr:wsDr>
</file>

<file path=xl/drawings/drawing5.xml><?xml version="1.0" encoding="utf-8"?>
<c:userShapes xmlns:c="http://schemas.openxmlformats.org/drawingml/2006/chart">
  <cdr:relSizeAnchor xmlns:cdr="http://schemas.openxmlformats.org/drawingml/2006/chartDrawing">
    <cdr:from>
      <cdr:x>0.19695</cdr:x>
      <cdr:y>0.40396</cdr:y>
    </cdr:from>
    <cdr:to>
      <cdr:x>0.78578</cdr:x>
      <cdr:y>0.6716</cdr:y>
    </cdr:to>
    <cdr:sp macro="" textlink="'Print Results'!$C$33">
      <cdr:nvSpPr>
        <cdr:cNvPr id="3" name="TextBox 2">
          <a:extLst xmlns:a="http://schemas.openxmlformats.org/drawingml/2006/main">
            <a:ext uri="{FF2B5EF4-FFF2-40B4-BE49-F238E27FC236}">
              <a16:creationId xmlns:a16="http://schemas.microsoft.com/office/drawing/2014/main" id="{BA01F08F-5BE0-A8FA-FC4B-FB46271BE95B}"/>
            </a:ext>
          </a:extLst>
        </cdr:cNvPr>
        <cdr:cNvSpPr txBox="1"/>
      </cdr:nvSpPr>
      <cdr:spPr>
        <a:xfrm xmlns:a="http://schemas.openxmlformats.org/drawingml/2006/main">
          <a:off x="268888" y="500206"/>
          <a:ext cx="803900" cy="331405"/>
        </a:xfrm>
        <a:prstGeom xmlns:a="http://schemas.openxmlformats.org/drawingml/2006/main" prst="rect">
          <a:avLst/>
        </a:prstGeom>
      </cdr:spPr>
      <cdr:txBody>
        <a:bodyPr xmlns:a="http://schemas.openxmlformats.org/drawingml/2006/main" vertOverflow="clip" wrap="square" rtlCol="0" anchor="ctr" anchorCtr="1"/>
        <a:lstStyle xmlns:a="http://schemas.openxmlformats.org/drawingml/2006/main"/>
        <a:p xmlns:a="http://schemas.openxmlformats.org/drawingml/2006/main">
          <a:fld id="{8D89C265-E4AB-C84C-B716-DEF429A65566}" type="TxLink">
            <a:rPr lang="en-US" sz="1000" b="0" i="0" u="none" strike="noStrike">
              <a:solidFill>
                <a:srgbClr val="FF0000"/>
              </a:solidFill>
              <a:latin typeface="Calibri"/>
              <a:cs typeface="Calibri"/>
            </a:rPr>
            <a:pPr/>
            <a:t>78.3%</a:t>
          </a:fld>
          <a:endParaRPr lang="en-US" sz="1000" b="0">
            <a:solidFill>
              <a:srgbClr val="FF0000"/>
            </a:solidFill>
          </a:endParaRPr>
        </a:p>
      </cdr:txBody>
    </cdr:sp>
  </cdr:relSizeAnchor>
</c:userShape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0F3FA"/>
  </sheetPr>
  <dimension ref="A1:AB105"/>
  <sheetViews>
    <sheetView showGridLines="0" tabSelected="1" zoomScaleNormal="100" zoomScalePageLayoutView="150" workbookViewId="0">
      <selection activeCell="B4" sqref="B4:D4"/>
    </sheetView>
  </sheetViews>
  <sheetFormatPr defaultColWidth="8.625" defaultRowHeight="11.4"/>
  <cols>
    <col min="1" max="1" width="2.25" style="9" customWidth="1"/>
    <col min="2" max="2" width="19.25" customWidth="1"/>
    <col min="3" max="3" width="9" customWidth="1"/>
    <col min="4" max="4" width="13" customWidth="1"/>
    <col min="5" max="5" width="14.75" customWidth="1"/>
    <col min="6" max="7" width="16.25" customWidth="1"/>
    <col min="8" max="8" width="13.375" customWidth="1"/>
    <col min="9" max="9" width="1.375" customWidth="1"/>
    <col min="10" max="10" width="1.25" customWidth="1"/>
    <col min="11" max="11" width="11.75" customWidth="1"/>
    <col min="12" max="12" width="13" customWidth="1"/>
    <col min="13" max="13" width="9" customWidth="1"/>
    <col min="14" max="14" width="6" bestFit="1" customWidth="1"/>
    <col min="15" max="15" width="27.75" customWidth="1"/>
    <col min="16" max="16" width="7.375" customWidth="1"/>
    <col min="17" max="17" width="26.625" customWidth="1"/>
    <col min="18" max="18" width="2.25" customWidth="1"/>
    <col min="19" max="19" width="6" customWidth="1"/>
    <col min="20" max="20" width="1.625" customWidth="1"/>
  </cols>
  <sheetData>
    <row r="1" spans="2:23" ht="7.05" customHeight="1">
      <c r="B1" s="9"/>
      <c r="C1" s="9"/>
      <c r="D1" s="9"/>
      <c r="E1" s="9"/>
      <c r="F1" s="9"/>
      <c r="G1" s="9"/>
      <c r="H1" s="9"/>
      <c r="I1" s="9"/>
      <c r="J1" s="9"/>
      <c r="K1" s="9"/>
      <c r="L1" s="9"/>
      <c r="M1" s="9"/>
      <c r="N1" s="9"/>
      <c r="O1" s="202"/>
    </row>
    <row r="2" spans="2:23" ht="39.75" customHeight="1">
      <c r="B2" s="319" t="s">
        <v>102</v>
      </c>
      <c r="C2" s="473" t="s">
        <v>153</v>
      </c>
      <c r="D2" s="473"/>
      <c r="E2" s="473"/>
      <c r="F2" s="473"/>
      <c r="G2" s="453" t="str">
        <f>"Test results for " &amp;B4</f>
        <v>Test results for Sam Sample</v>
      </c>
      <c r="H2" s="453"/>
      <c r="I2" s="453"/>
      <c r="J2" s="453"/>
      <c r="K2" s="453"/>
      <c r="L2" s="468" t="str">
        <f>E4</f>
        <v>11.1.26</v>
      </c>
      <c r="M2" s="468"/>
      <c r="O2" s="448" t="s">
        <v>105</v>
      </c>
      <c r="P2" s="101"/>
      <c r="Q2" s="286"/>
    </row>
    <row r="3" spans="2:23" ht="6" customHeight="1">
      <c r="B3" s="190"/>
      <c r="C3" s="9"/>
      <c r="D3" s="191"/>
      <c r="E3" s="191"/>
      <c r="F3" s="9"/>
      <c r="G3" s="9"/>
      <c r="H3" s="9"/>
      <c r="I3" s="9"/>
      <c r="J3" s="195"/>
      <c r="K3" s="9"/>
      <c r="L3" s="9"/>
      <c r="M3" s="9"/>
      <c r="N3" s="9"/>
      <c r="O3" s="9"/>
      <c r="P3" s="11"/>
      <c r="Q3" s="6"/>
    </row>
    <row r="4" spans="2:23" ht="18" customHeight="1">
      <c r="B4" s="450" t="s">
        <v>57</v>
      </c>
      <c r="C4" s="450"/>
      <c r="D4" s="450"/>
      <c r="E4" s="196" t="s">
        <v>156</v>
      </c>
      <c r="F4" s="196">
        <v>56</v>
      </c>
      <c r="G4" s="196">
        <v>12</v>
      </c>
      <c r="H4" s="196" t="s">
        <v>54</v>
      </c>
      <c r="I4" s="491" t="s">
        <v>48</v>
      </c>
      <c r="J4" s="491"/>
      <c r="K4" s="491"/>
      <c r="L4" s="491"/>
      <c r="M4" s="491"/>
      <c r="N4" s="98"/>
      <c r="O4" s="214" t="s">
        <v>61</v>
      </c>
      <c r="P4" s="213"/>
      <c r="Q4" s="263">
        <f>'Repeated Assessments'!C14</f>
        <v>4</v>
      </c>
      <c r="S4" s="11"/>
      <c r="T4" s="11"/>
      <c r="U4" s="11"/>
      <c r="V4" s="11"/>
      <c r="W4" s="11"/>
    </row>
    <row r="5" spans="2:23" ht="16.05" customHeight="1">
      <c r="B5" s="482" t="s">
        <v>75</v>
      </c>
      <c r="C5" s="482"/>
      <c r="D5" s="482"/>
      <c r="E5" s="145" t="s">
        <v>104</v>
      </c>
      <c r="F5" s="145" t="s">
        <v>51</v>
      </c>
      <c r="G5" s="145" t="s">
        <v>52</v>
      </c>
      <c r="H5" s="145" t="s">
        <v>53</v>
      </c>
      <c r="I5" s="492" t="s">
        <v>2</v>
      </c>
      <c r="J5" s="492"/>
      <c r="K5" s="492"/>
      <c r="L5" s="492"/>
      <c r="M5" s="492"/>
      <c r="O5" s="145" t="s">
        <v>28</v>
      </c>
      <c r="P5" s="145"/>
      <c r="Q5" s="145" t="s">
        <v>64</v>
      </c>
      <c r="R5" s="11"/>
      <c r="S5" s="11"/>
      <c r="T5" s="11"/>
      <c r="U5" s="11"/>
      <c r="V5" s="11"/>
      <c r="W5" s="11"/>
    </row>
    <row r="6" spans="2:23" s="9" customFormat="1" ht="7.95" customHeight="1">
      <c r="B6" s="179"/>
      <c r="C6" s="179"/>
      <c r="D6" s="179"/>
      <c r="E6" s="183"/>
      <c r="F6" s="183"/>
      <c r="G6" s="183"/>
      <c r="H6" s="183"/>
      <c r="I6" s="183"/>
      <c r="J6" s="183"/>
      <c r="K6" s="183"/>
      <c r="L6" s="183"/>
      <c r="M6" s="183"/>
      <c r="R6" s="63"/>
      <c r="S6" s="63"/>
      <c r="T6" s="63"/>
      <c r="U6" s="63"/>
      <c r="V6" s="63"/>
      <c r="W6" s="63"/>
    </row>
    <row r="7" spans="2:23" ht="10.050000000000001" customHeight="1">
      <c r="B7" s="203"/>
      <c r="C7" s="203"/>
      <c r="D7" s="203"/>
      <c r="E7" s="203"/>
      <c r="F7" s="456" t="s">
        <v>101</v>
      </c>
      <c r="G7" s="456" t="s">
        <v>111</v>
      </c>
      <c r="H7" s="203"/>
      <c r="I7" s="203"/>
      <c r="J7" s="177"/>
      <c r="K7" s="177"/>
      <c r="M7" s="150"/>
      <c r="N7" s="150"/>
      <c r="O7" s="150"/>
      <c r="P7" s="104"/>
      <c r="Q7" s="104"/>
      <c r="R7" s="11"/>
      <c r="S7" s="11"/>
      <c r="T7" s="11"/>
      <c r="U7" s="11"/>
      <c r="V7" s="11"/>
      <c r="W7" s="11"/>
    </row>
    <row r="8" spans="2:23" ht="19.95" customHeight="1">
      <c r="B8" s="485" t="s">
        <v>85</v>
      </c>
      <c r="C8" s="486"/>
      <c r="D8" s="486"/>
      <c r="E8" s="189" t="s">
        <v>66</v>
      </c>
      <c r="F8" s="457"/>
      <c r="G8" s="456"/>
      <c r="H8" s="461" t="s">
        <v>65</v>
      </c>
      <c r="I8" s="458"/>
      <c r="J8" s="458"/>
      <c r="K8" s="458"/>
      <c r="L8" s="458"/>
      <c r="M8" s="458"/>
      <c r="N8" s="150"/>
      <c r="O8" s="194" t="s">
        <v>103</v>
      </c>
      <c r="P8" s="104"/>
      <c r="Q8" s="201" t="s">
        <v>39</v>
      </c>
      <c r="R8" s="11"/>
      <c r="S8" s="11"/>
      <c r="T8" s="11"/>
      <c r="V8" s="11"/>
      <c r="W8" s="11"/>
    </row>
    <row r="9" spans="2:23" ht="1.05" customHeight="1">
      <c r="B9" s="185"/>
      <c r="C9" s="185"/>
      <c r="D9" s="185"/>
      <c r="E9" s="108"/>
      <c r="F9" s="483"/>
      <c r="G9" s="483"/>
      <c r="H9" s="9"/>
      <c r="I9" s="177"/>
      <c r="J9" s="177"/>
      <c r="K9" s="177"/>
      <c r="L9" s="9"/>
      <c r="M9" s="150"/>
      <c r="N9" s="150"/>
      <c r="O9" s="150"/>
      <c r="P9" s="104"/>
      <c r="Q9" s="104"/>
      <c r="R9" s="11"/>
      <c r="S9" s="11"/>
      <c r="T9" s="11"/>
      <c r="V9" s="11"/>
      <c r="W9" s="11"/>
    </row>
    <row r="10" spans="2:23" ht="24" customHeight="1">
      <c r="B10" s="487" t="s">
        <v>145</v>
      </c>
      <c r="C10" s="487"/>
      <c r="D10" s="487"/>
      <c r="E10" s="247" t="s">
        <v>67</v>
      </c>
      <c r="F10" s="370">
        <v>15</v>
      </c>
      <c r="G10" s="371">
        <v>0</v>
      </c>
      <c r="H10" s="372">
        <f>F10/(15+G10)</f>
        <v>1</v>
      </c>
      <c r="I10" s="341"/>
      <c r="J10" s="341"/>
      <c r="K10" s="341"/>
      <c r="L10" s="341"/>
      <c r="M10" s="341"/>
      <c r="O10" s="186"/>
      <c r="P10" s="104"/>
      <c r="Q10" s="459" t="str">
        <f>"An Accuracy Index of"&amp;" "&amp;TEXT(C21,"0%")&amp;" "&amp;" "&amp;"was obtained with" &amp; " " &amp;F13&amp;" "&amp;"Correct identifications out of 45 targets, with"&amp;" "&amp;G13&amp;" "&amp;"Commission errors."&amp;" This performance is classified as "&amp;O13&amp;"."</f>
        <v>An Accuracy Index of 78%  was obtained with 36 Correct identifications out of 45 targets, with 1 Commission errors. This performance is classified as Moderate to Severe Difficulty.</v>
      </c>
      <c r="R10" s="11"/>
      <c r="S10" s="11"/>
      <c r="T10" s="11"/>
      <c r="V10" s="11"/>
      <c r="W10" s="11"/>
    </row>
    <row r="11" spans="2:23" ht="24" customHeight="1">
      <c r="B11" s="487"/>
      <c r="C11" s="487"/>
      <c r="D11" s="487"/>
      <c r="E11" s="248" t="s">
        <v>68</v>
      </c>
      <c r="F11" s="373">
        <v>14</v>
      </c>
      <c r="G11" s="374">
        <v>0</v>
      </c>
      <c r="H11" s="375">
        <f>F11/(15+G11)</f>
        <v>0.93333333333333335</v>
      </c>
      <c r="I11" s="341"/>
      <c r="J11" s="341"/>
      <c r="K11" s="341"/>
      <c r="L11" s="341"/>
      <c r="M11" s="341"/>
      <c r="O11" s="187"/>
      <c r="P11" s="104"/>
      <c r="Q11" s="460"/>
      <c r="R11" s="11"/>
      <c r="S11" s="11"/>
      <c r="T11" s="11"/>
      <c r="V11" s="11"/>
      <c r="W11" s="11"/>
    </row>
    <row r="12" spans="2:23" ht="24" customHeight="1">
      <c r="B12" s="487"/>
      <c r="C12" s="487"/>
      <c r="D12" s="487"/>
      <c r="E12" s="249" t="s">
        <v>69</v>
      </c>
      <c r="F12" s="376">
        <v>7</v>
      </c>
      <c r="G12" s="377">
        <v>1</v>
      </c>
      <c r="H12" s="378">
        <f>F12/(15+G12)</f>
        <v>0.4375</v>
      </c>
      <c r="I12" s="341"/>
      <c r="J12" s="341"/>
      <c r="K12" s="341"/>
      <c r="L12" s="341"/>
      <c r="M12" s="341"/>
      <c r="O12" s="187"/>
      <c r="P12" s="104"/>
      <c r="Q12" s="460"/>
      <c r="R12" s="11"/>
      <c r="S12" s="11"/>
      <c r="T12" s="11"/>
      <c r="V12" s="11"/>
      <c r="W12" s="11"/>
    </row>
    <row r="13" spans="2:23" ht="24" customHeight="1">
      <c r="B13" s="487"/>
      <c r="C13" s="487"/>
      <c r="D13" s="487"/>
      <c r="E13" s="204" t="s">
        <v>70</v>
      </c>
      <c r="F13" s="265">
        <f>SUM(F10:F12)</f>
        <v>36</v>
      </c>
      <c r="G13" s="266">
        <f>SUM(G10:G12)</f>
        <v>1</v>
      </c>
      <c r="H13" s="352">
        <f>F13/(45+G13)</f>
        <v>0.78260869565217395</v>
      </c>
      <c r="I13" s="342"/>
      <c r="J13" s="342"/>
      <c r="K13" s="342"/>
      <c r="L13" s="342"/>
      <c r="M13" s="342"/>
      <c r="O13" s="396" t="str">
        <f>IF(F21&gt;109,"Above Average",IF(AND(F21&gt;89,F21&lt;110),"Average Performance",IF(AND(F21&gt;79,F21&lt;90),"Low Average",IF(AND(F21&gt;69,F21&lt;80),"Mild Difficulty",IF(AND(F21&gt;59,F21&lt;70),"Moderate Difficulty",IF(AND(F21&gt;49,F21&lt;60),"Moderate to Severe Difficulty",IF(F21&lt;50,"Significant Difficulty")))))))</f>
        <v>Moderate to Severe Difficulty</v>
      </c>
      <c r="P13" s="104"/>
      <c r="Q13" s="460"/>
      <c r="R13" s="11"/>
      <c r="S13" s="11"/>
      <c r="T13" s="11"/>
      <c r="V13" s="11"/>
      <c r="W13" s="11"/>
    </row>
    <row r="14" spans="2:23" ht="24" customHeight="1">
      <c r="B14" s="487"/>
      <c r="C14" s="487"/>
      <c r="D14" s="487"/>
      <c r="E14" s="204" t="s">
        <v>71</v>
      </c>
      <c r="F14" s="205">
        <f>F13/45</f>
        <v>0.8</v>
      </c>
      <c r="G14" s="184"/>
      <c r="H14" s="114">
        <f>F13/(45+G13)</f>
        <v>0.78260869565217395</v>
      </c>
      <c r="I14" s="177"/>
      <c r="J14" s="177"/>
      <c r="K14" s="177"/>
      <c r="L14" s="9"/>
      <c r="M14" s="150"/>
      <c r="N14" s="252"/>
      <c r="O14" s="389" t="str">
        <f>"z score = "&amp;TEXT(D21,"0.00")&amp;" vs.healthy norms"</f>
        <v>z score = -2.99 vs.healthy norms</v>
      </c>
      <c r="P14" s="104"/>
      <c r="Q14" s="390" t="s">
        <v>93</v>
      </c>
      <c r="R14" s="11"/>
      <c r="S14" s="11"/>
      <c r="T14" s="11"/>
      <c r="U14" s="345"/>
      <c r="V14" s="11"/>
      <c r="W14" s="11"/>
    </row>
    <row r="15" spans="2:23" s="9" customFormat="1" ht="16.05" customHeight="1">
      <c r="B15" s="178"/>
      <c r="C15" s="179"/>
      <c r="D15" s="180"/>
      <c r="E15" s="87"/>
      <c r="F15" s="99"/>
      <c r="G15" s="181"/>
      <c r="H15" s="182"/>
      <c r="I15" s="183"/>
      <c r="J15" s="183"/>
      <c r="N15" s="113"/>
      <c r="P15" s="104"/>
      <c r="Q15" s="104"/>
      <c r="R15" s="63"/>
      <c r="S15" s="63"/>
      <c r="T15" s="63"/>
      <c r="U15" s="345"/>
      <c r="V15" s="63"/>
      <c r="W15" s="63"/>
    </row>
    <row r="16" spans="2:23" ht="19.95" customHeight="1">
      <c r="B16" s="458" t="s">
        <v>74</v>
      </c>
      <c r="C16" s="458"/>
      <c r="D16" s="458"/>
      <c r="E16" s="458"/>
      <c r="F16" s="458"/>
      <c r="H16" s="458" t="s">
        <v>62</v>
      </c>
      <c r="I16" s="458"/>
      <c r="J16" s="458"/>
      <c r="K16" s="458"/>
      <c r="L16" s="458"/>
      <c r="M16" s="458"/>
      <c r="O16" s="458" t="s">
        <v>113</v>
      </c>
      <c r="P16" s="458"/>
      <c r="Q16" s="458"/>
      <c r="R16" s="11"/>
      <c r="S16" s="11"/>
      <c r="T16" s="11"/>
      <c r="U16" s="345"/>
      <c r="V16" s="11"/>
      <c r="W16" s="11"/>
    </row>
    <row r="17" spans="1:23" ht="4.05" customHeight="1">
      <c r="B17" s="80"/>
      <c r="C17" s="81"/>
      <c r="D17" s="81"/>
      <c r="E17" s="81"/>
      <c r="N17" s="9"/>
      <c r="O17" s="9"/>
      <c r="P17" s="104"/>
      <c r="Q17" s="104"/>
      <c r="R17" s="11"/>
      <c r="S17" s="11"/>
      <c r="T17" s="11"/>
      <c r="U17" s="11"/>
      <c r="V17" s="11"/>
      <c r="W17" s="11"/>
    </row>
    <row r="18" spans="1:23" ht="18" customHeight="1">
      <c r="C18" s="146" t="s">
        <v>59</v>
      </c>
      <c r="D18" s="250" t="s">
        <v>130</v>
      </c>
      <c r="E18" s="391" t="s">
        <v>128</v>
      </c>
      <c r="F18" s="250" t="s">
        <v>129</v>
      </c>
      <c r="L18" s="141"/>
      <c r="M18" s="9"/>
      <c r="N18" s="9"/>
      <c r="O18" s="9"/>
      <c r="P18" s="192"/>
      <c r="Q18" s="104"/>
      <c r="R18" s="11"/>
      <c r="S18" s="11"/>
      <c r="T18" s="11"/>
      <c r="U18" s="11"/>
      <c r="V18" s="11"/>
      <c r="W18" s="11"/>
    </row>
    <row r="19" spans="1:23" ht="22.05" customHeight="1">
      <c r="B19" s="277" t="s">
        <v>3</v>
      </c>
      <c r="C19" s="270">
        <f>F13</f>
        <v>36</v>
      </c>
      <c r="D19" s="271">
        <f>(F13-43.32)/2.19</f>
        <v>-3.3424657534246576</v>
      </c>
      <c r="E19" s="272">
        <f>(C19-43.3)/2.19*10+50</f>
        <v>16.666666666666679</v>
      </c>
      <c r="F19" s="272">
        <f>(C19-43.3)/2.19*15+100</f>
        <v>50.000000000000014</v>
      </c>
      <c r="G19" s="97"/>
      <c r="M19" s="9"/>
      <c r="N19" s="9"/>
      <c r="O19" s="9"/>
      <c r="P19" s="192"/>
      <c r="Q19" s="104"/>
      <c r="R19" s="11"/>
      <c r="S19" s="11"/>
      <c r="T19" s="11"/>
      <c r="U19" s="11"/>
      <c r="V19" s="11"/>
      <c r="W19" s="11"/>
    </row>
    <row r="20" spans="1:23" ht="22.05" customHeight="1">
      <c r="B20" s="278" t="s">
        <v>4</v>
      </c>
      <c r="C20" s="273">
        <f>G13</f>
        <v>1</v>
      </c>
      <c r="D20" s="274">
        <f>(-G13-0.45)/0.65</f>
        <v>-2.2307692307692308</v>
      </c>
      <c r="E20" s="275">
        <f>(-C20-0.45)/0.65*10+50</f>
        <v>27.692307692307693</v>
      </c>
      <c r="F20" s="272">
        <f>(-C20-0.45)/0.65*15+100</f>
        <v>66.538461538461547</v>
      </c>
      <c r="G20" s="97"/>
      <c r="L20" s="125"/>
      <c r="M20" s="9"/>
      <c r="N20" s="9"/>
      <c r="O20" s="9"/>
      <c r="P20" s="192"/>
      <c r="R20" s="11"/>
      <c r="S20" s="11"/>
      <c r="T20" s="11"/>
      <c r="U20" s="11"/>
      <c r="V20" s="11"/>
      <c r="W20" s="11"/>
    </row>
    <row r="21" spans="1:23" ht="22.05" customHeight="1">
      <c r="B21" s="276" t="s">
        <v>72</v>
      </c>
      <c r="C21" s="320">
        <f>F13/(45+G13)</f>
        <v>0.78260869565217395</v>
      </c>
      <c r="D21" s="321">
        <f>(C21-95.16%)/5.65%</f>
        <v>-2.9909965371296647</v>
      </c>
      <c r="E21" s="322">
        <f>(C21-95.16%)/5.65%*10+50</f>
        <v>20.090034628703354</v>
      </c>
      <c r="F21" s="323">
        <f>(C21-95.16%)/5.65%*15+100</f>
        <v>55.135051943055032</v>
      </c>
      <c r="G21" s="97"/>
      <c r="M21" s="9"/>
      <c r="N21" s="9"/>
      <c r="O21" s="9"/>
      <c r="P21" s="193"/>
      <c r="Q21" s="104"/>
      <c r="R21" s="11"/>
      <c r="S21" s="11"/>
      <c r="T21" s="11"/>
      <c r="U21" s="11"/>
      <c r="V21" s="11"/>
      <c r="W21" s="11"/>
    </row>
    <row r="22" spans="1:23" ht="12" customHeight="1">
      <c r="B22" s="464" t="s">
        <v>112</v>
      </c>
      <c r="C22" s="464"/>
      <c r="D22" s="464"/>
      <c r="E22" s="464"/>
      <c r="F22" s="465"/>
      <c r="M22" s="9"/>
      <c r="N22" s="9"/>
      <c r="O22" s="9"/>
      <c r="P22" s="192"/>
      <c r="Q22" s="104"/>
      <c r="R22" s="11"/>
      <c r="S22" s="11"/>
      <c r="T22" s="11"/>
      <c r="U22" s="11"/>
      <c r="V22" s="11"/>
      <c r="W22" s="11"/>
    </row>
    <row r="23" spans="1:23" ht="12">
      <c r="B23" s="466"/>
      <c r="C23" s="466"/>
      <c r="D23" s="466"/>
      <c r="E23" s="466"/>
      <c r="F23" s="467"/>
      <c r="M23" s="9"/>
      <c r="N23" s="9"/>
      <c r="O23" s="9"/>
      <c r="P23" s="192"/>
      <c r="Q23" s="104"/>
      <c r="R23" s="11"/>
      <c r="S23" s="11"/>
      <c r="T23" s="11"/>
      <c r="U23" s="11"/>
      <c r="V23" s="11"/>
      <c r="W23" s="11"/>
    </row>
    <row r="24" spans="1:23" ht="12">
      <c r="B24" s="466"/>
      <c r="C24" s="466"/>
      <c r="D24" s="466"/>
      <c r="E24" s="466"/>
      <c r="F24" s="467"/>
      <c r="M24" s="9"/>
      <c r="N24" s="9"/>
      <c r="O24" s="9"/>
      <c r="P24" s="104"/>
      <c r="Q24" s="104"/>
      <c r="R24" s="11"/>
      <c r="S24" s="11"/>
      <c r="T24" s="11"/>
      <c r="U24" s="11"/>
      <c r="V24" s="11"/>
      <c r="W24" s="11"/>
    </row>
    <row r="25" spans="1:23" ht="13.05" customHeight="1">
      <c r="B25" s="462" t="s">
        <v>73</v>
      </c>
      <c r="C25" s="462"/>
      <c r="D25" s="462"/>
      <c r="E25" s="462"/>
      <c r="F25" s="463"/>
      <c r="G25" s="188"/>
      <c r="N25" s="9"/>
      <c r="O25" s="9"/>
      <c r="P25" s="104"/>
      <c r="Q25" s="104"/>
      <c r="R25" s="11"/>
      <c r="S25" s="11"/>
      <c r="T25" s="11"/>
      <c r="U25" s="11"/>
      <c r="V25" s="11"/>
      <c r="W25" s="11"/>
    </row>
    <row r="26" spans="1:23" ht="12">
      <c r="B26" s="140"/>
      <c r="D26" s="140"/>
      <c r="E26" s="140"/>
      <c r="F26" s="140"/>
      <c r="H26" s="469" t="s">
        <v>108</v>
      </c>
      <c r="I26" s="469"/>
      <c r="J26" s="469"/>
      <c r="K26" s="469"/>
      <c r="L26" s="469"/>
      <c r="M26" s="469"/>
      <c r="N26" s="9"/>
      <c r="O26" s="9"/>
      <c r="P26" s="104"/>
      <c r="Q26" s="104"/>
      <c r="R26" s="11"/>
      <c r="S26" s="11"/>
      <c r="T26" s="11"/>
      <c r="U26" s="11"/>
      <c r="V26" s="11"/>
      <c r="W26" s="11"/>
    </row>
    <row r="27" spans="1:23" ht="44.55" customHeight="1">
      <c r="B27" s="140"/>
      <c r="C27" s="140"/>
      <c r="D27" s="140"/>
      <c r="E27" s="140"/>
      <c r="F27" s="140"/>
      <c r="H27" s="257"/>
      <c r="I27" s="206"/>
      <c r="J27" s="240"/>
      <c r="K27" s="262"/>
      <c r="L27" s="262"/>
      <c r="M27" s="9"/>
      <c r="N27" s="9"/>
      <c r="O27" s="9"/>
      <c r="P27" s="104"/>
      <c r="Q27" s="104"/>
      <c r="R27" s="11"/>
      <c r="S27" s="11"/>
      <c r="T27" s="11"/>
      <c r="U27" s="11"/>
      <c r="V27" s="11"/>
      <c r="W27" s="11"/>
    </row>
    <row r="28" spans="1:23" ht="19.95" customHeight="1">
      <c r="B28" s="484" t="s">
        <v>100</v>
      </c>
      <c r="C28" s="484"/>
      <c r="D28" s="484"/>
      <c r="E28" s="484"/>
      <c r="F28" s="484"/>
      <c r="G28" s="484"/>
      <c r="H28" s="63"/>
      <c r="I28" s="9"/>
      <c r="J28" s="502" t="s">
        <v>110</v>
      </c>
      <c r="K28" s="502"/>
      <c r="L28" s="502"/>
      <c r="M28" s="502"/>
      <c r="N28" s="502"/>
      <c r="O28" s="502"/>
      <c r="P28" s="502"/>
      <c r="Q28" s="502"/>
      <c r="R28" s="11"/>
      <c r="S28" s="11"/>
      <c r="T28" s="11"/>
      <c r="U28" s="11"/>
      <c r="V28" s="11"/>
      <c r="W28" s="11"/>
    </row>
    <row r="29" spans="1:23" s="15" customFormat="1" ht="1.95" customHeight="1">
      <c r="A29" s="75"/>
      <c r="B29" s="140"/>
      <c r="C29" s="140"/>
      <c r="D29" s="140"/>
      <c r="E29" s="140"/>
      <c r="F29" s="140"/>
      <c r="H29" s="75"/>
      <c r="I29" s="75"/>
      <c r="J29" s="501" t="s">
        <v>161</v>
      </c>
      <c r="K29" s="501"/>
      <c r="L29" s="501"/>
      <c r="M29" s="501"/>
      <c r="N29" s="501"/>
      <c r="O29" s="501"/>
      <c r="P29" s="501"/>
      <c r="Q29" s="501"/>
    </row>
    <row r="30" spans="1:23" ht="17.55" customHeight="1">
      <c r="B30" s="113"/>
      <c r="C30" s="455" t="s">
        <v>55</v>
      </c>
      <c r="D30" s="455"/>
      <c r="E30" s="455" t="s">
        <v>50</v>
      </c>
      <c r="F30" s="455"/>
      <c r="G30" s="455"/>
      <c r="H30" s="63"/>
      <c r="I30" s="29"/>
      <c r="J30" s="501"/>
      <c r="K30" s="501"/>
      <c r="L30" s="501"/>
      <c r="M30" s="501"/>
      <c r="N30" s="501"/>
      <c r="O30" s="501"/>
      <c r="P30" s="501"/>
      <c r="Q30" s="501"/>
      <c r="R30" s="11"/>
      <c r="S30" s="11"/>
      <c r="T30" s="11"/>
      <c r="U30" s="11"/>
      <c r="V30" s="11"/>
      <c r="W30" s="11"/>
    </row>
    <row r="31" spans="1:23" ht="18.45" customHeight="1">
      <c r="A31" s="176"/>
      <c r="B31" s="176" t="s">
        <v>49</v>
      </c>
      <c r="C31" s="451" t="s">
        <v>18</v>
      </c>
      <c r="D31" s="452"/>
      <c r="E31" s="479" t="str">
        <f>IF(C32&gt;100%,"Value entered is over 100%",IF(AND(C34&gt;-9%,C34&lt;11%),"Subject estimates performance within +/- 10%",IF(C34&gt;9%,"Over-estimates ability","Under-estimates ability")))</f>
        <v>Under-estimates ability</v>
      </c>
      <c r="F31" s="480"/>
      <c r="G31" s="481"/>
      <c r="H31" s="63"/>
      <c r="I31" s="9"/>
      <c r="J31" s="501"/>
      <c r="K31" s="501"/>
      <c r="L31" s="501"/>
      <c r="M31" s="501"/>
      <c r="N31" s="501"/>
      <c r="O31" s="501"/>
      <c r="P31" s="501"/>
      <c r="Q31" s="501"/>
      <c r="R31" s="11"/>
      <c r="S31" s="11"/>
      <c r="T31" s="11"/>
      <c r="U31" s="11"/>
      <c r="V31" s="11"/>
      <c r="W31" s="11"/>
    </row>
    <row r="32" spans="1:23" ht="16.05" customHeight="1">
      <c r="B32" s="24" t="s">
        <v>47</v>
      </c>
      <c r="C32" s="489">
        <v>0.5</v>
      </c>
      <c r="D32" s="490"/>
      <c r="E32" s="474" t="str">
        <f>IF(E31="","",IF(E31="Over-estimates ability","Over-estimated performance may indicate poor awareness of ability",IF(E31="Under-estimates ability","Under-estimated performance may indicate poor awareness of ability or low mood.","Subject displays good ability to judge their cognitive performance.")))</f>
        <v>Under-estimated performance may indicate poor awareness of ability or low mood.</v>
      </c>
      <c r="F32" s="475"/>
      <c r="G32" s="476"/>
      <c r="H32" s="63"/>
      <c r="I32" s="9"/>
      <c r="J32" s="496" t="s">
        <v>141</v>
      </c>
      <c r="K32" s="496"/>
      <c r="L32" s="496"/>
      <c r="M32" s="496"/>
      <c r="N32" s="496"/>
      <c r="O32" s="498" t="s">
        <v>152</v>
      </c>
      <c r="P32" s="498"/>
      <c r="Q32" s="498"/>
      <c r="R32" s="11"/>
      <c r="S32" s="11"/>
      <c r="T32" s="11"/>
      <c r="U32" s="11"/>
      <c r="V32" s="11"/>
      <c r="W32" s="11"/>
    </row>
    <row r="33" spans="2:23" ht="16.05" customHeight="1">
      <c r="B33" s="90" t="s">
        <v>107</v>
      </c>
      <c r="C33" s="471">
        <f>F14</f>
        <v>0.8</v>
      </c>
      <c r="D33" s="471"/>
      <c r="E33" s="474"/>
      <c r="F33" s="475"/>
      <c r="G33" s="476"/>
      <c r="H33" s="175"/>
      <c r="I33" s="9"/>
      <c r="J33" s="470" t="s">
        <v>63</v>
      </c>
      <c r="K33" s="470"/>
      <c r="M33" s="495" t="str">
        <f>'Set Up Other Group Data'!C6</f>
        <v>My patient group</v>
      </c>
      <c r="N33" s="495"/>
      <c r="O33" s="147" t="s">
        <v>135</v>
      </c>
      <c r="P33" s="499" t="str">
        <f>'Set Up Other Group Data'!O27</f>
        <v>Head injury sample</v>
      </c>
      <c r="Q33" s="500"/>
      <c r="R33" s="11"/>
      <c r="S33" s="11"/>
      <c r="T33" s="11"/>
      <c r="U33" s="11"/>
      <c r="V33" s="11"/>
      <c r="W33" s="11"/>
    </row>
    <row r="34" spans="2:23" ht="16.05" customHeight="1">
      <c r="B34" s="332" t="s">
        <v>17</v>
      </c>
      <c r="C34" s="488">
        <f>C32-C33</f>
        <v>-0.30000000000000004</v>
      </c>
      <c r="D34" s="488"/>
      <c r="E34" s="477"/>
      <c r="F34" s="477"/>
      <c r="G34" s="478"/>
      <c r="H34" s="63"/>
      <c r="I34" s="9"/>
      <c r="J34" s="470" t="s">
        <v>118</v>
      </c>
      <c r="K34" s="470"/>
      <c r="L34" s="338"/>
      <c r="M34" s="420">
        <f>'Set Up Other Group Data'!O13</f>
        <v>0.70138888888888884</v>
      </c>
      <c r="N34" s="93"/>
      <c r="O34" s="147" t="s">
        <v>136</v>
      </c>
      <c r="P34" s="422">
        <f>'Set Up Other Group Data'!O32</f>
        <v>0.74152542372881347</v>
      </c>
      <c r="Q34" s="9"/>
      <c r="R34" s="11"/>
      <c r="S34" s="11"/>
      <c r="T34" s="11"/>
      <c r="U34" s="11"/>
      <c r="V34" s="11"/>
      <c r="W34" s="11"/>
    </row>
    <row r="35" spans="2:23" ht="16.05" customHeight="1">
      <c r="E35" s="300"/>
      <c r="F35" s="300"/>
      <c r="G35" s="300"/>
      <c r="H35" s="63"/>
      <c r="I35" s="9"/>
      <c r="J35" s="496" t="s">
        <v>140</v>
      </c>
      <c r="K35" s="496"/>
      <c r="L35" s="497"/>
      <c r="M35" s="419">
        <f>'Set Up Other Group Data'!O15</f>
        <v>0.97270948155656978</v>
      </c>
      <c r="N35" s="418"/>
      <c r="O35" s="388" t="s">
        <v>151</v>
      </c>
      <c r="P35" s="421">
        <f>'Set Up Other Group Data'!O34</f>
        <v>0.9356487521118928</v>
      </c>
      <c r="Q35" s="9"/>
      <c r="R35" s="11"/>
      <c r="S35" s="11"/>
      <c r="T35" s="11"/>
      <c r="U35" s="11"/>
      <c r="V35" s="11"/>
      <c r="W35" s="11"/>
    </row>
    <row r="36" spans="2:23" ht="16.05" customHeight="1">
      <c r="E36" s="300"/>
      <c r="F36" s="300"/>
      <c r="G36" s="300"/>
      <c r="H36" s="63"/>
      <c r="I36" s="142"/>
      <c r="O36" s="405"/>
      <c r="P36" s="9"/>
      <c r="Q36" s="9"/>
      <c r="R36" s="11"/>
      <c r="S36" s="11"/>
      <c r="T36" s="11"/>
      <c r="U36" s="11"/>
      <c r="V36" s="11"/>
      <c r="W36" s="11"/>
    </row>
    <row r="37" spans="2:23" ht="16.05" customHeight="1">
      <c r="B37" s="9"/>
      <c r="C37" s="61"/>
      <c r="D37" s="9"/>
      <c r="E37" s="9"/>
      <c r="F37" s="9"/>
      <c r="G37" s="9"/>
      <c r="H37" s="63"/>
      <c r="I37" s="63"/>
      <c r="P37" s="9"/>
      <c r="Q37" s="9"/>
      <c r="R37" s="11"/>
      <c r="S37" s="11"/>
      <c r="T37" s="11"/>
      <c r="U37" s="11"/>
      <c r="V37" s="11"/>
      <c r="W37" s="11"/>
    </row>
    <row r="38" spans="2:23" ht="7.05" customHeight="1">
      <c r="B38" s="9"/>
      <c r="C38" s="61"/>
      <c r="D38" s="9"/>
      <c r="E38" s="9"/>
      <c r="F38" s="63"/>
      <c r="G38" s="63"/>
      <c r="H38" s="61"/>
      <c r="I38" s="63"/>
      <c r="P38" s="9"/>
      <c r="Q38" s="9"/>
      <c r="R38" s="11"/>
      <c r="S38" s="11"/>
      <c r="T38" s="11"/>
      <c r="U38" s="11"/>
      <c r="V38" s="11"/>
      <c r="W38" s="11"/>
    </row>
    <row r="39" spans="2:23" s="9" customFormat="1" ht="13.95" customHeight="1">
      <c r="C39" s="61"/>
      <c r="F39" s="63"/>
      <c r="G39" s="63"/>
      <c r="H39" s="61"/>
      <c r="I39" s="63"/>
      <c r="J39" s="380"/>
      <c r="K39" s="380"/>
      <c r="L39" s="380"/>
      <c r="M39" s="380"/>
      <c r="N39" s="380"/>
      <c r="O39" s="380"/>
      <c r="P39" s="104"/>
      <c r="Q39" s="104"/>
      <c r="R39" s="63"/>
      <c r="S39" s="63"/>
      <c r="T39" s="63"/>
      <c r="U39" s="63"/>
      <c r="V39" s="63"/>
      <c r="W39" s="63"/>
    </row>
    <row r="40" spans="2:23" s="9" customFormat="1" ht="19.05" customHeight="1">
      <c r="C40" s="61"/>
      <c r="F40" s="63"/>
      <c r="G40" s="63"/>
      <c r="H40" s="61"/>
      <c r="I40" s="63"/>
      <c r="J40" s="385"/>
      <c r="K40" s="385"/>
      <c r="L40" s="385"/>
      <c r="M40" s="385"/>
      <c r="N40" s="385"/>
      <c r="O40" s="385"/>
      <c r="Q40" s="104"/>
      <c r="R40" s="63"/>
      <c r="S40" s="63"/>
      <c r="T40" s="63"/>
      <c r="U40" s="63"/>
      <c r="V40" s="63"/>
      <c r="W40" s="63"/>
    </row>
    <row r="41" spans="2:23" s="9" customFormat="1" ht="16.05" customHeight="1">
      <c r="C41" s="61"/>
      <c r="F41" s="63"/>
      <c r="G41" s="63"/>
      <c r="H41" s="61"/>
      <c r="I41" s="63"/>
      <c r="J41" s="411"/>
      <c r="K41" s="404"/>
      <c r="L41" s="404"/>
      <c r="M41" s="404"/>
      <c r="N41" s="404"/>
      <c r="O41" s="404"/>
      <c r="P41" s="404"/>
      <c r="Q41" s="404"/>
      <c r="R41" s="63"/>
      <c r="S41" s="63"/>
      <c r="T41" s="63"/>
      <c r="U41" s="63"/>
      <c r="V41" s="63"/>
      <c r="W41" s="63"/>
    </row>
    <row r="42" spans="2:23" s="9" customFormat="1" ht="13.95" customHeight="1">
      <c r="C42" s="61"/>
      <c r="F42" s="63"/>
      <c r="G42" s="63"/>
      <c r="H42" s="61"/>
      <c r="I42" s="63"/>
      <c r="J42" s="91"/>
      <c r="K42" s="404"/>
      <c r="L42" s="404"/>
      <c r="M42" s="404"/>
      <c r="N42" s="404"/>
      <c r="O42" s="404"/>
      <c r="P42" s="404"/>
      <c r="Q42" s="404"/>
      <c r="R42" s="63"/>
      <c r="S42" s="63"/>
      <c r="T42" s="63"/>
      <c r="U42" s="63"/>
      <c r="V42" s="63"/>
      <c r="W42" s="63"/>
    </row>
    <row r="43" spans="2:23" s="9" customFormat="1" ht="13.95" customHeight="1">
      <c r="C43" s="61"/>
      <c r="F43" s="63"/>
      <c r="G43" s="63"/>
      <c r="H43" s="61"/>
      <c r="I43" s="63"/>
      <c r="J43" s="91"/>
      <c r="K43" s="404"/>
      <c r="L43" s="404"/>
      <c r="M43" s="404"/>
      <c r="N43" s="404"/>
      <c r="O43" s="404"/>
      <c r="P43" s="404"/>
      <c r="Q43" s="404"/>
      <c r="R43" s="63"/>
      <c r="S43" s="63"/>
      <c r="T43" s="63"/>
      <c r="U43" s="63"/>
      <c r="V43" s="63"/>
      <c r="W43" s="63"/>
    </row>
    <row r="44" spans="2:23" s="9" customFormat="1" ht="13.05" customHeight="1">
      <c r="C44" s="61"/>
      <c r="F44" s="63"/>
      <c r="G44" s="63"/>
      <c r="H44" s="61"/>
      <c r="I44" s="412"/>
      <c r="J44" s="91"/>
      <c r="K44" s="404"/>
      <c r="L44" s="404"/>
      <c r="M44" s="404"/>
      <c r="P44" s="174"/>
      <c r="R44" s="63"/>
      <c r="S44" s="63"/>
      <c r="T44" s="63"/>
      <c r="U44" s="63"/>
      <c r="V44" s="63"/>
      <c r="W44" s="63"/>
    </row>
    <row r="45" spans="2:23" s="9" customFormat="1" ht="8.5500000000000007" customHeight="1">
      <c r="J45" s="91"/>
      <c r="K45" s="404"/>
      <c r="L45" s="404"/>
      <c r="M45" s="404"/>
      <c r="P45"/>
      <c r="R45" s="63"/>
      <c r="S45" s="63"/>
      <c r="T45" s="63"/>
      <c r="U45" s="63"/>
      <c r="V45" s="63"/>
      <c r="W45" s="63"/>
    </row>
    <row r="46" spans="2:23" s="9" customFormat="1" ht="12">
      <c r="F46" s="104"/>
      <c r="G46" s="142"/>
      <c r="H46" s="142"/>
      <c r="I46" s="142"/>
      <c r="J46" s="91"/>
      <c r="K46" s="404"/>
      <c r="L46" s="404"/>
      <c r="M46" s="404"/>
      <c r="P46" s="493"/>
      <c r="R46" s="63"/>
      <c r="S46" s="63"/>
      <c r="T46" s="63"/>
      <c r="U46" s="63"/>
      <c r="V46" s="63"/>
      <c r="W46" s="63"/>
    </row>
    <row r="47" spans="2:23" s="9" customFormat="1" ht="4.95" customHeight="1">
      <c r="I47" s="413"/>
      <c r="J47" s="91"/>
      <c r="K47" s="404"/>
      <c r="L47" s="404"/>
      <c r="M47" s="404"/>
      <c r="P47" s="493"/>
      <c r="R47" s="63"/>
      <c r="S47" s="63"/>
      <c r="T47" s="63"/>
      <c r="U47" s="63"/>
      <c r="V47" s="63"/>
    </row>
    <row r="48" spans="2:23" s="9" customFormat="1" ht="12" customHeight="1">
      <c r="G48" s="216"/>
      <c r="I48" s="128"/>
      <c r="J48" s="91"/>
      <c r="K48" s="404"/>
      <c r="L48" s="404"/>
      <c r="M48" s="404"/>
      <c r="P48" s="493"/>
      <c r="R48" s="63"/>
      <c r="S48" s="63"/>
      <c r="T48" s="63"/>
      <c r="U48" s="63"/>
      <c r="V48" s="63"/>
    </row>
    <row r="49" spans="2:28" s="9" customFormat="1" ht="6" customHeight="1">
      <c r="B49" s="124"/>
      <c r="C49" s="124"/>
      <c r="D49" s="124"/>
      <c r="E49" s="124"/>
      <c r="G49" s="217"/>
      <c r="I49" s="128"/>
      <c r="J49" s="91"/>
      <c r="K49" s="404"/>
      <c r="L49" s="404"/>
      <c r="M49" s="404"/>
      <c r="P49"/>
      <c r="R49" s="63"/>
      <c r="S49" s="63"/>
      <c r="T49" s="63"/>
      <c r="U49" s="63"/>
      <c r="V49" s="63"/>
    </row>
    <row r="50" spans="2:28" s="9" customFormat="1" ht="15" customHeight="1">
      <c r="G50" s="216"/>
      <c r="I50" s="128"/>
      <c r="J50" s="91"/>
      <c r="K50" s="404"/>
      <c r="L50" s="404"/>
      <c r="M50" s="404"/>
      <c r="N50" s="91"/>
      <c r="O50" s="414"/>
      <c r="Q50" s="218"/>
      <c r="R50" s="63"/>
      <c r="S50" s="63"/>
      <c r="T50" s="63"/>
      <c r="U50" s="63"/>
      <c r="V50" s="63"/>
    </row>
    <row r="51" spans="2:28" s="9" customFormat="1" ht="16.05" customHeight="1">
      <c r="G51" s="217"/>
      <c r="I51" s="128"/>
      <c r="J51" s="90"/>
      <c r="K51" s="90"/>
      <c r="L51" s="90"/>
      <c r="M51" s="90"/>
      <c r="N51" s="90"/>
      <c r="P51" s="220" t="s">
        <v>18</v>
      </c>
      <c r="Q51" s="221"/>
      <c r="R51" s="63"/>
      <c r="S51" s="63"/>
      <c r="T51" s="63"/>
      <c r="U51" s="63"/>
      <c r="V51" s="63"/>
    </row>
    <row r="52" spans="2:28" s="9" customFormat="1" ht="15" customHeight="1">
      <c r="G52" s="109"/>
      <c r="J52" s="90"/>
      <c r="K52" s="388"/>
      <c r="L52" s="388"/>
      <c r="M52" s="388"/>
      <c r="N52" s="67"/>
      <c r="O52" s="67"/>
      <c r="P52" s="75"/>
      <c r="Q52" s="220" t="s">
        <v>19</v>
      </c>
      <c r="R52" s="63"/>
      <c r="S52" s="63"/>
      <c r="T52" s="63"/>
      <c r="U52" s="63"/>
      <c r="V52" s="63"/>
      <c r="W52" s="63"/>
    </row>
    <row r="53" spans="2:28" s="9" customFormat="1" ht="15" customHeight="1">
      <c r="G53" s="208"/>
      <c r="K53" s="388"/>
      <c r="L53" s="388"/>
      <c r="M53" s="388"/>
      <c r="N53" s="25"/>
      <c r="O53" s="25"/>
      <c r="P53" s="63"/>
      <c r="Q53" s="220" t="s">
        <v>20</v>
      </c>
      <c r="R53" s="63"/>
      <c r="S53" s="63"/>
      <c r="T53" s="63"/>
      <c r="U53" s="63"/>
      <c r="V53" s="63"/>
      <c r="W53" s="63"/>
    </row>
    <row r="54" spans="2:28" s="9" customFormat="1" ht="15" customHeight="1">
      <c r="G54" s="109"/>
      <c r="K54" s="338"/>
      <c r="L54" s="338"/>
      <c r="M54" s="338"/>
      <c r="N54" s="339"/>
      <c r="O54" s="49"/>
      <c r="P54" s="63"/>
      <c r="Q54" s="220" t="s">
        <v>21</v>
      </c>
      <c r="R54" s="63"/>
      <c r="S54" s="63"/>
      <c r="T54" s="63"/>
      <c r="U54" s="63"/>
      <c r="V54" s="63"/>
      <c r="W54" s="63"/>
    </row>
    <row r="55" spans="2:28" s="91" customFormat="1" ht="15" customHeight="1">
      <c r="F55" s="9"/>
      <c r="G55" s="208"/>
      <c r="H55" s="9"/>
      <c r="I55" s="9"/>
      <c r="J55" s="9"/>
      <c r="K55" s="338"/>
      <c r="L55" s="338"/>
      <c r="M55" s="338"/>
      <c r="N55" s="254"/>
      <c r="O55" s="49"/>
      <c r="Q55" s="222"/>
    </row>
    <row r="56" spans="2:28" s="9" customFormat="1" ht="6" customHeight="1">
      <c r="G56" s="109"/>
      <c r="K56" s="338"/>
      <c r="L56" s="338"/>
      <c r="M56" s="338"/>
      <c r="N56" s="93"/>
      <c r="O56" s="93"/>
      <c r="P56" s="63"/>
      <c r="Q56" s="54"/>
      <c r="R56" s="63"/>
      <c r="S56" s="223"/>
      <c r="T56" s="63"/>
      <c r="U56" s="63"/>
      <c r="V56" s="63"/>
      <c r="W56" s="63"/>
    </row>
    <row r="57" spans="2:28" s="24" customFormat="1" ht="16.5" customHeight="1">
      <c r="F57" s="9"/>
      <c r="G57" s="208"/>
      <c r="H57" s="9"/>
      <c r="I57" s="9"/>
      <c r="J57" s="9"/>
      <c r="K57" s="388"/>
      <c r="L57" s="388"/>
      <c r="M57" s="388"/>
      <c r="N57" s="417"/>
      <c r="O57" s="417"/>
      <c r="S57" s="17"/>
    </row>
    <row r="58" spans="2:28" s="9" customFormat="1" ht="15" customHeight="1">
      <c r="F58" s="224"/>
      <c r="G58" s="109"/>
      <c r="H58" s="122"/>
      <c r="I58" s="415"/>
      <c r="J58" s="416"/>
      <c r="K58" s="416"/>
      <c r="M58" s="134"/>
      <c r="O58" s="130"/>
      <c r="P58" s="63"/>
      <c r="Q58" s="60"/>
      <c r="R58" s="63"/>
      <c r="S58" s="75"/>
      <c r="T58" s="63"/>
      <c r="U58" s="63"/>
      <c r="V58" s="63"/>
      <c r="W58" s="63"/>
      <c r="X58" s="454"/>
      <c r="Y58" s="454"/>
      <c r="Z58" s="454"/>
      <c r="AA58" s="454"/>
      <c r="AB58" s="454"/>
    </row>
    <row r="59" spans="2:28" s="9" customFormat="1" ht="15" customHeight="1">
      <c r="J59" s="142"/>
      <c r="M59" s="134"/>
      <c r="O59" s="52"/>
      <c r="P59" s="63"/>
      <c r="Q59" s="60"/>
      <c r="R59" s="63"/>
      <c r="S59" s="75"/>
      <c r="T59" s="63"/>
      <c r="U59" s="63"/>
      <c r="V59" s="63"/>
      <c r="W59" s="63"/>
      <c r="X59" s="25"/>
      <c r="Y59" s="25"/>
      <c r="Z59" s="25"/>
      <c r="AA59" s="25"/>
      <c r="AB59" s="25"/>
    </row>
    <row r="60" spans="2:28" s="9" customFormat="1" ht="15" customHeight="1">
      <c r="L60" s="225"/>
      <c r="M60" s="134"/>
      <c r="O60" s="137"/>
      <c r="P60" s="136"/>
      <c r="Q60" s="60"/>
      <c r="R60" s="472"/>
      <c r="S60" s="472"/>
      <c r="T60" s="472"/>
      <c r="U60" s="63"/>
      <c r="V60" s="63"/>
      <c r="W60" s="63"/>
      <c r="X60" s="26"/>
      <c r="Y60" s="27"/>
      <c r="Z60" s="27"/>
      <c r="AA60" s="27"/>
      <c r="AB60" s="27"/>
    </row>
    <row r="61" spans="2:28" s="9" customFormat="1" ht="15" customHeight="1">
      <c r="O61" s="144"/>
      <c r="P61" s="55"/>
      <c r="Q61" s="60"/>
      <c r="R61" s="63"/>
      <c r="S61" s="55"/>
      <c r="T61" s="141"/>
      <c r="U61" s="63"/>
      <c r="V61" s="63"/>
      <c r="W61" s="63"/>
    </row>
    <row r="62" spans="2:28" s="9" customFormat="1" ht="16.5" customHeight="1">
      <c r="B62" s="226"/>
      <c r="C62" s="226"/>
      <c r="D62" s="226"/>
      <c r="E62" s="226"/>
      <c r="F62" s="226"/>
      <c r="G62" s="227"/>
      <c r="H62" s="226"/>
      <c r="I62" s="226"/>
      <c r="N62" s="494"/>
      <c r="O62" s="494"/>
      <c r="P62" s="130"/>
      <c r="Q62" s="60"/>
      <c r="R62" s="63"/>
      <c r="S62" s="67"/>
      <c r="T62" s="17"/>
      <c r="U62" s="63"/>
      <c r="V62" s="63"/>
      <c r="W62" s="63"/>
    </row>
    <row r="63" spans="2:28" s="9" customFormat="1" ht="16.5" customHeight="1">
      <c r="B63" s="228"/>
      <c r="C63" s="228"/>
      <c r="D63" s="227"/>
      <c r="E63" s="227"/>
      <c r="F63" s="228"/>
      <c r="G63" s="227"/>
      <c r="H63" s="228"/>
      <c r="I63" s="227"/>
      <c r="P63" s="130"/>
      <c r="Q63" s="229"/>
      <c r="R63" s="63"/>
      <c r="S63" s="67"/>
      <c r="T63" s="141"/>
      <c r="U63" s="63"/>
      <c r="V63" s="63"/>
      <c r="W63" s="63"/>
    </row>
    <row r="64" spans="2:28" s="9" customFormat="1">
      <c r="B64" s="230"/>
      <c r="C64" s="228"/>
      <c r="D64" s="231"/>
      <c r="E64" s="231"/>
      <c r="F64" s="232"/>
      <c r="G64" s="233"/>
      <c r="H64" s="228"/>
      <c r="I64" s="207"/>
      <c r="K64" s="226"/>
      <c r="P64" s="234"/>
      <c r="Q64" s="60"/>
      <c r="R64" s="63"/>
      <c r="S64" s="67"/>
      <c r="T64" s="67"/>
      <c r="U64" s="63"/>
      <c r="V64" s="63"/>
      <c r="W64" s="63"/>
    </row>
    <row r="65" spans="2:23" s="9" customFormat="1" ht="10.5" customHeight="1">
      <c r="G65" s="228"/>
      <c r="H65" s="228"/>
      <c r="I65" s="207"/>
      <c r="P65" s="63"/>
      <c r="Q65" s="54"/>
      <c r="R65" s="17"/>
      <c r="S65" s="141"/>
      <c r="T65" s="17"/>
      <c r="U65" s="63"/>
      <c r="V65" s="63"/>
      <c r="W65" s="63"/>
    </row>
    <row r="66" spans="2:23" s="9" customFormat="1">
      <c r="P66" s="63"/>
      <c r="Q66" s="54"/>
      <c r="R66" s="58"/>
      <c r="S66" s="59"/>
      <c r="T66" s="57"/>
      <c r="U66" s="63"/>
      <c r="V66" s="63"/>
      <c r="W66" s="63"/>
    </row>
    <row r="67" spans="2:23" s="9" customFormat="1">
      <c r="P67" s="63"/>
      <c r="Q67" s="54"/>
      <c r="R67" s="63"/>
      <c r="S67" s="63"/>
      <c r="T67" s="63"/>
      <c r="U67" s="63"/>
      <c r="V67" s="63"/>
      <c r="W67" s="63"/>
    </row>
    <row r="68" spans="2:23" s="9" customFormat="1" ht="12">
      <c r="G68" s="57"/>
      <c r="H68" s="57"/>
      <c r="L68" s="128"/>
      <c r="M68" s="128"/>
      <c r="N68" s="128"/>
      <c r="P68" s="63"/>
      <c r="Q68" s="54"/>
      <c r="R68" s="63"/>
      <c r="S68" s="63"/>
      <c r="T68" s="63"/>
      <c r="U68" s="63"/>
      <c r="V68" s="63"/>
      <c r="W68" s="63"/>
    </row>
    <row r="69" spans="2:23" s="9" customFormat="1" ht="12">
      <c r="D69" s="235"/>
      <c r="G69" s="236"/>
      <c r="H69" s="237"/>
      <c r="I69" s="238"/>
      <c r="J69" s="237"/>
      <c r="K69" s="237"/>
      <c r="L69" s="128"/>
      <c r="M69" s="128"/>
      <c r="N69" s="128"/>
      <c r="P69" s="63"/>
      <c r="Q69" s="54"/>
      <c r="R69" s="63"/>
      <c r="S69" s="63"/>
      <c r="T69" s="63"/>
      <c r="U69" s="63"/>
      <c r="V69" s="63"/>
      <c r="W69" s="63"/>
    </row>
    <row r="70" spans="2:23" s="9" customFormat="1" ht="12">
      <c r="D70" s="151"/>
      <c r="G70" s="239"/>
      <c r="H70" s="239"/>
      <c r="I70" s="239"/>
      <c r="J70" s="239"/>
      <c r="K70" s="239"/>
      <c r="L70" s="219"/>
      <c r="M70" s="219"/>
      <c r="N70" s="219"/>
      <c r="P70" s="63"/>
      <c r="Q70" s="54"/>
      <c r="R70" s="63"/>
      <c r="S70" s="63"/>
      <c r="T70" s="63"/>
      <c r="U70" s="63"/>
      <c r="V70" s="63"/>
      <c r="W70" s="63"/>
    </row>
    <row r="71" spans="2:23" s="9" customFormat="1" ht="12">
      <c r="B71" s="237"/>
      <c r="C71" s="237"/>
      <c r="D71" s="237"/>
      <c r="E71" s="237"/>
      <c r="F71" s="237"/>
      <c r="G71" s="239"/>
      <c r="H71" s="239"/>
      <c r="I71" s="239"/>
      <c r="J71" s="239"/>
      <c r="K71" s="239"/>
      <c r="L71" s="219"/>
      <c r="M71" s="219"/>
      <c r="N71" s="219"/>
      <c r="P71" s="63"/>
      <c r="Q71" s="54"/>
      <c r="R71" s="63"/>
      <c r="S71" s="63"/>
      <c r="T71" s="63"/>
      <c r="U71" s="63"/>
      <c r="V71" s="63"/>
      <c r="W71" s="63"/>
    </row>
    <row r="72" spans="2:23">
      <c r="B72" s="31"/>
      <c r="C72" s="31"/>
      <c r="D72" s="31"/>
      <c r="E72" s="31"/>
      <c r="F72" s="31"/>
      <c r="G72" s="31"/>
      <c r="H72" s="31"/>
      <c r="I72" s="31"/>
      <c r="J72" s="31"/>
      <c r="K72" s="31"/>
      <c r="L72" s="5"/>
      <c r="M72" s="5"/>
      <c r="N72" s="5"/>
      <c r="P72" s="11"/>
      <c r="Q72" s="2"/>
      <c r="R72" s="11"/>
      <c r="S72" s="11"/>
      <c r="T72" s="11"/>
      <c r="U72" s="11"/>
      <c r="V72" s="11"/>
      <c r="W72" s="11"/>
    </row>
    <row r="73" spans="2:23">
      <c r="B73" s="37"/>
      <c r="C73" s="37"/>
      <c r="D73" s="37"/>
      <c r="E73" s="37"/>
      <c r="F73" s="37"/>
      <c r="G73" s="37"/>
      <c r="H73" s="37"/>
      <c r="I73" s="37"/>
      <c r="J73" s="37"/>
      <c r="K73" s="37"/>
      <c r="L73" s="5"/>
      <c r="M73" s="5"/>
      <c r="N73" s="5"/>
      <c r="P73" s="11"/>
      <c r="Q73" s="2"/>
      <c r="R73" s="11"/>
      <c r="S73" s="11"/>
      <c r="T73" s="11"/>
      <c r="U73" s="11"/>
      <c r="V73" s="11"/>
      <c r="W73" s="11"/>
    </row>
    <row r="74" spans="2:23">
      <c r="G74" s="31"/>
      <c r="H74" s="31"/>
      <c r="I74" s="31"/>
      <c r="J74" s="31"/>
      <c r="K74" s="31"/>
      <c r="P74" s="11"/>
      <c r="Q74" s="2"/>
      <c r="R74" s="11"/>
      <c r="S74" s="11"/>
      <c r="T74" s="11"/>
      <c r="U74" s="11"/>
      <c r="V74" s="11"/>
      <c r="W74" s="11"/>
    </row>
    <row r="75" spans="2:23">
      <c r="G75" s="31"/>
      <c r="H75" s="31"/>
      <c r="I75" s="31"/>
      <c r="J75" s="31"/>
      <c r="K75" s="31"/>
      <c r="P75" s="11"/>
      <c r="Q75" s="2"/>
      <c r="R75" s="11"/>
      <c r="S75" s="11"/>
      <c r="T75" s="11"/>
      <c r="U75" s="11"/>
      <c r="V75" s="11"/>
      <c r="W75" s="11"/>
    </row>
    <row r="76" spans="2:23">
      <c r="G76" s="31"/>
      <c r="H76" s="31"/>
      <c r="I76" s="31"/>
      <c r="J76" s="31"/>
      <c r="K76" s="31"/>
      <c r="P76" s="11"/>
      <c r="Q76" s="2"/>
      <c r="R76" s="11"/>
      <c r="S76" s="11"/>
      <c r="T76" s="11"/>
      <c r="U76" s="11"/>
      <c r="V76" s="11"/>
      <c r="W76" s="11"/>
    </row>
    <row r="77" spans="2:23" ht="15" customHeight="1">
      <c r="G77" s="31"/>
      <c r="H77" s="31"/>
      <c r="I77" s="31"/>
      <c r="J77" s="31"/>
      <c r="K77" s="31"/>
      <c r="P77" s="11"/>
      <c r="Q77" s="2"/>
      <c r="R77" s="11"/>
      <c r="S77" s="11"/>
      <c r="T77" s="11"/>
      <c r="U77" s="11"/>
      <c r="V77" s="11"/>
      <c r="W77" s="11"/>
    </row>
    <row r="78" spans="2:23" ht="7.95" customHeight="1">
      <c r="G78" s="31"/>
      <c r="H78" s="31"/>
      <c r="I78" s="31"/>
      <c r="J78" s="31"/>
      <c r="K78" s="31"/>
      <c r="P78" s="11"/>
      <c r="Q78" s="2"/>
      <c r="R78" s="11"/>
      <c r="S78" s="11"/>
      <c r="T78" s="11"/>
      <c r="U78" s="11"/>
      <c r="V78" s="11"/>
      <c r="W78" s="11"/>
    </row>
    <row r="79" spans="2:23">
      <c r="G79" s="31"/>
      <c r="H79" s="31"/>
      <c r="I79" s="31"/>
      <c r="J79" s="31"/>
      <c r="K79" s="31"/>
      <c r="P79" s="11"/>
      <c r="Q79" s="2"/>
      <c r="R79" s="11"/>
      <c r="S79" s="11"/>
      <c r="T79" s="11"/>
      <c r="U79" s="11"/>
      <c r="V79" s="11"/>
      <c r="W79" s="11"/>
    </row>
    <row r="80" spans="2:23" ht="13.8">
      <c r="B80" s="31"/>
      <c r="C80" s="31"/>
      <c r="D80" s="31"/>
      <c r="E80" s="31"/>
      <c r="F80" s="31"/>
      <c r="G80" s="31"/>
      <c r="H80" s="31"/>
      <c r="I80" s="31"/>
      <c r="J80" s="31"/>
      <c r="K80" s="31"/>
      <c r="L80" s="68"/>
      <c r="M80" s="68"/>
      <c r="N80" s="68"/>
      <c r="O80" s="68"/>
      <c r="Q80" s="2"/>
      <c r="T80" s="46"/>
    </row>
    <row r="81" spans="1:20">
      <c r="B81" s="31"/>
      <c r="C81" s="31"/>
      <c r="D81" s="31"/>
      <c r="E81" s="31"/>
      <c r="F81" s="31"/>
      <c r="G81" s="31"/>
      <c r="H81" s="31"/>
      <c r="I81" s="31"/>
      <c r="J81" s="31"/>
      <c r="K81" s="31"/>
      <c r="Q81" s="2"/>
      <c r="T81" s="10"/>
    </row>
    <row r="82" spans="1:20">
      <c r="O82" s="11"/>
      <c r="Q82" s="2"/>
    </row>
    <row r="83" spans="1:20">
      <c r="Q83" s="2"/>
    </row>
    <row r="84" spans="1:20">
      <c r="Q84" s="2"/>
    </row>
    <row r="85" spans="1:20" ht="12" customHeight="1">
      <c r="Q85" s="2"/>
      <c r="T85" s="45" t="e">
        <f>CONCATENATE("Of the 45 targets, ",#REF!," ","were identified with ",#REF!," ","commission errors. This corresponds to an Accuracy Index of "&amp;TEXT(#REF!,"0% ")&amp;"which contrasts with the average of 95% for healthy individuals.")</f>
        <v>#REF!</v>
      </c>
    </row>
    <row r="86" spans="1:20" ht="12.75" customHeight="1">
      <c r="L86" s="30"/>
      <c r="M86" s="30"/>
      <c r="N86" s="30"/>
      <c r="Q86" s="2"/>
      <c r="T86" s="45"/>
    </row>
    <row r="87" spans="1:20" ht="10.5" customHeight="1">
      <c r="Q87" s="2"/>
      <c r="T87" s="45"/>
    </row>
    <row r="88" spans="1:20" ht="13.05" customHeight="1">
      <c r="Q88" s="1"/>
      <c r="T88" s="13" t="e">
        <f>CONCATENATE("The Accuracy Index, which takes into account correct answers and errors, is " &amp;TEXT('Healthy Controls Comparison'!#REF!,"0%")&amp;" different from the normative sample.")</f>
        <v>#REF!</v>
      </c>
    </row>
    <row r="89" spans="1:20" ht="13.05" customHeight="1">
      <c r="Q89" s="2"/>
    </row>
    <row r="90" spans="1:20" ht="13.05" customHeight="1">
      <c r="Q90" s="2"/>
    </row>
    <row r="91" spans="1:20">
      <c r="L91" s="31"/>
      <c r="M91" s="31"/>
      <c r="N91" s="31"/>
      <c r="O91" s="31"/>
      <c r="P91" s="31"/>
      <c r="Q91" s="34"/>
    </row>
    <row r="92" spans="1:20" ht="13.05" customHeight="1">
      <c r="L92" s="48"/>
      <c r="M92" s="48"/>
      <c r="N92" s="48"/>
      <c r="O92" s="48"/>
      <c r="P92" s="31"/>
      <c r="Q92" s="34"/>
    </row>
    <row r="93" spans="1:20" ht="6" customHeight="1">
      <c r="L93" s="48"/>
      <c r="M93" s="48"/>
      <c r="N93" s="48"/>
      <c r="O93" s="48"/>
      <c r="P93" s="31"/>
      <c r="Q93" s="34"/>
    </row>
    <row r="94" spans="1:20">
      <c r="L94" s="31"/>
      <c r="M94" s="31"/>
      <c r="N94" s="31"/>
      <c r="O94" s="31"/>
      <c r="P94" s="31"/>
      <c r="Q94" s="34"/>
    </row>
    <row r="95" spans="1:20" s="12" customFormat="1">
      <c r="A95" s="258"/>
      <c r="B95"/>
      <c r="C95"/>
      <c r="D95"/>
      <c r="E95"/>
      <c r="F95"/>
      <c r="G95"/>
      <c r="H95"/>
      <c r="I95"/>
      <c r="J95"/>
      <c r="K95"/>
      <c r="L95" s="37"/>
      <c r="M95" s="37"/>
      <c r="N95" s="37"/>
      <c r="O95" s="37"/>
      <c r="P95" s="47"/>
      <c r="Q95" s="47"/>
    </row>
    <row r="96" spans="1:20">
      <c r="L96" s="31"/>
      <c r="M96" s="31"/>
      <c r="N96" s="31"/>
      <c r="O96" s="31"/>
      <c r="P96" s="31"/>
      <c r="Q96" s="38"/>
    </row>
    <row r="97" spans="12:17">
      <c r="L97" s="31"/>
      <c r="M97" s="31"/>
      <c r="N97" s="31"/>
      <c r="O97" s="31"/>
      <c r="P97" s="31"/>
      <c r="Q97" s="38"/>
    </row>
    <row r="98" spans="12:17">
      <c r="L98" s="31"/>
      <c r="M98" s="31"/>
      <c r="N98" s="31"/>
      <c r="O98" s="31"/>
      <c r="P98" s="31"/>
      <c r="Q98" s="34"/>
    </row>
    <row r="99" spans="12:17">
      <c r="L99" s="31"/>
      <c r="M99" s="31"/>
      <c r="N99" s="31"/>
      <c r="O99" s="31"/>
      <c r="P99" s="31"/>
      <c r="Q99" s="34"/>
    </row>
    <row r="100" spans="12:17">
      <c r="L100" s="31"/>
      <c r="M100" s="31"/>
      <c r="N100" s="31"/>
      <c r="O100" s="31"/>
      <c r="P100" s="31"/>
      <c r="Q100" s="34"/>
    </row>
    <row r="101" spans="12:17">
      <c r="L101" s="31"/>
      <c r="M101" s="31"/>
      <c r="N101" s="31"/>
      <c r="O101" s="31"/>
      <c r="P101" s="31"/>
      <c r="Q101" s="34"/>
    </row>
    <row r="102" spans="12:17">
      <c r="L102" s="31"/>
      <c r="M102" s="31"/>
      <c r="N102" s="31"/>
      <c r="O102" s="31"/>
      <c r="P102" s="31"/>
      <c r="Q102" s="34"/>
    </row>
    <row r="103" spans="12:17">
      <c r="L103" s="31"/>
      <c r="M103" s="31"/>
      <c r="N103" s="31"/>
      <c r="O103" s="31"/>
      <c r="P103" s="31"/>
      <c r="Q103" s="34"/>
    </row>
    <row r="104" spans="12:17">
      <c r="Q104" s="2"/>
    </row>
    <row r="105" spans="12:17">
      <c r="Q105" s="2"/>
    </row>
  </sheetData>
  <mergeCells count="42">
    <mergeCell ref="G7:G8"/>
    <mergeCell ref="N62:O62"/>
    <mergeCell ref="M33:N33"/>
    <mergeCell ref="J35:L35"/>
    <mergeCell ref="J32:N32"/>
    <mergeCell ref="O32:Q32"/>
    <mergeCell ref="P33:Q33"/>
    <mergeCell ref="J29:Q31"/>
    <mergeCell ref="J28:Q28"/>
    <mergeCell ref="J33:K33"/>
    <mergeCell ref="R60:T60"/>
    <mergeCell ref="C2:F2"/>
    <mergeCell ref="E32:G34"/>
    <mergeCell ref="E31:G31"/>
    <mergeCell ref="B5:D5"/>
    <mergeCell ref="C30:D30"/>
    <mergeCell ref="F9:G9"/>
    <mergeCell ref="B28:G28"/>
    <mergeCell ref="B16:F16"/>
    <mergeCell ref="B8:D8"/>
    <mergeCell ref="B10:D14"/>
    <mergeCell ref="C34:D34"/>
    <mergeCell ref="C32:D32"/>
    <mergeCell ref="I4:M4"/>
    <mergeCell ref="I5:M5"/>
    <mergeCell ref="P46:P48"/>
    <mergeCell ref="B4:D4"/>
    <mergeCell ref="C31:D31"/>
    <mergeCell ref="G2:K2"/>
    <mergeCell ref="X58:AB58"/>
    <mergeCell ref="E30:G30"/>
    <mergeCell ref="F7:F8"/>
    <mergeCell ref="O16:Q16"/>
    <mergeCell ref="Q10:Q13"/>
    <mergeCell ref="H8:M8"/>
    <mergeCell ref="H16:M16"/>
    <mergeCell ref="B25:F25"/>
    <mergeCell ref="B22:F24"/>
    <mergeCell ref="L2:M2"/>
    <mergeCell ref="H26:M26"/>
    <mergeCell ref="J34:K34"/>
    <mergeCell ref="C33:D33"/>
  </mergeCells>
  <phoneticPr fontId="0" type="noConversion"/>
  <conditionalFormatting sqref="C34">
    <cfRule type="cellIs" dxfId="7" priority="7" operator="greaterThan">
      <formula>0.1</formula>
    </cfRule>
  </conditionalFormatting>
  <conditionalFormatting sqref="D19:D20">
    <cfRule type="cellIs" dxfId="6" priority="5" operator="lessThan">
      <formula>-1.5</formula>
    </cfRule>
  </conditionalFormatting>
  <conditionalFormatting sqref="E19:E20">
    <cfRule type="cellIs" dxfId="5" priority="3" operator="lessThan">
      <formula>36</formula>
    </cfRule>
  </conditionalFormatting>
  <conditionalFormatting sqref="F19:F20">
    <cfRule type="cellIs" dxfId="4" priority="1" operator="lessThan">
      <formula>78</formula>
    </cfRule>
  </conditionalFormatting>
  <dataValidations disablePrompts="1" count="2">
    <dataValidation type="list" allowBlank="1" showInputMessage="1" showErrorMessage="1" sqref="H4" xr:uid="{B0C0284A-0B7D-4BEE-A68D-EAB17CD09DFF}">
      <formula1>"Male,Female"</formula1>
    </dataValidation>
    <dataValidation type="list" allowBlank="1" showInputMessage="1" showErrorMessage="1" sqref="C31:D31" xr:uid="{85D77D9F-0E86-434A-B4F1-CC11C78BC73A}">
      <formula1>", Not queried, No response, Easy, Little difficult, Moderately difficult, Extremely difficult"</formula1>
    </dataValidation>
  </dataValidations>
  <hyperlinks>
    <hyperlink ref="Q4" location="'Repeat Assessments'!A1" display="'Repeat Assessments'!A1" xr:uid="{5ACDFE55-B7E5-F542-8E3F-B4EDF51BFF8C}"/>
    <hyperlink ref="Q14" location="'AI interpretation'!A1" display="Go to AI Interpretation sheet" xr:uid="{4A510281-765A-CC4D-8800-74CE761B1F4F}"/>
  </hyperlinks>
  <printOptions horizontalCentered="1" verticalCentered="1"/>
  <pageMargins left="0.25" right="0.25" top="0.5" bottom="0.5" header="0.5" footer="0.5"/>
  <pageSetup orientation="landscape" blackAndWhite="1" horizontalDpi="4294967292" verticalDpi="4294967292" r:id="rId1"/>
  <ignoredErrors>
    <ignoredError sqref="E10:E12"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E8A5A-A328-754A-85AF-E21F8A499F56}">
  <sheetPr codeName="Sheet3">
    <tabColor theme="4" tint="-0.249977111117893"/>
  </sheetPr>
  <dimension ref="B1:G40"/>
  <sheetViews>
    <sheetView showGridLines="0" zoomScale="90" zoomScaleNormal="90" workbookViewId="0">
      <selection activeCell="C4" sqref="C4:D4"/>
    </sheetView>
  </sheetViews>
  <sheetFormatPr defaultColWidth="11" defaultRowHeight="11.4"/>
  <cols>
    <col min="1" max="1" width="1.75" customWidth="1"/>
    <col min="2" max="2" width="18.375" customWidth="1"/>
    <col min="3" max="4" width="13" customWidth="1"/>
    <col min="5" max="5" width="15.625" customWidth="1"/>
    <col min="6" max="6" width="13.375" customWidth="1"/>
  </cols>
  <sheetData>
    <row r="1" spans="2:7" ht="7.05" customHeight="1"/>
    <row r="2" spans="2:7" ht="19.95" customHeight="1" thickBot="1">
      <c r="B2" s="505" t="s">
        <v>134</v>
      </c>
      <c r="C2" s="505"/>
      <c r="D2" s="505" t="s">
        <v>36</v>
      </c>
      <c r="E2" s="505"/>
      <c r="F2" s="505"/>
    </row>
    <row r="3" spans="2:7" ht="9.4499999999999993" customHeight="1">
      <c r="B3" s="94"/>
      <c r="C3" s="95"/>
      <c r="D3" s="96"/>
      <c r="E3" s="94"/>
      <c r="F3" s="94"/>
    </row>
    <row r="4" spans="2:7" ht="16.95" customHeight="1">
      <c r="B4" s="109" t="s">
        <v>75</v>
      </c>
      <c r="C4" s="503" t="s">
        <v>22</v>
      </c>
      <c r="D4" s="504"/>
      <c r="E4" s="141" t="s">
        <v>76</v>
      </c>
      <c r="F4" s="406"/>
    </row>
    <row r="5" spans="2:7" ht="10.050000000000001" customHeight="1">
      <c r="B5" s="97"/>
      <c r="D5" s="97"/>
      <c r="E5" s="97"/>
      <c r="F5" s="97"/>
    </row>
    <row r="6" spans="2:7" ht="16.8" customHeight="1">
      <c r="B6" s="51" t="s">
        <v>23</v>
      </c>
      <c r="C6" s="51" t="s">
        <v>1</v>
      </c>
      <c r="D6" s="51" t="s">
        <v>3</v>
      </c>
      <c r="E6" s="51" t="s">
        <v>4</v>
      </c>
      <c r="F6" s="51" t="s">
        <v>5</v>
      </c>
    </row>
    <row r="7" spans="2:7">
      <c r="B7" s="407">
        <v>1</v>
      </c>
      <c r="C7" s="408" t="s">
        <v>77</v>
      </c>
      <c r="D7" s="409">
        <v>40</v>
      </c>
      <c r="E7" s="409">
        <v>1</v>
      </c>
      <c r="F7" s="410">
        <f>IF(C7="","",D7/(45+E7))</f>
        <v>0.86956521739130432</v>
      </c>
      <c r="G7" s="259"/>
    </row>
    <row r="8" spans="2:7" ht="13.95" customHeight="1">
      <c r="B8" s="407">
        <v>2</v>
      </c>
      <c r="C8" s="408" t="s">
        <v>78</v>
      </c>
      <c r="D8" s="409">
        <v>39</v>
      </c>
      <c r="E8" s="409">
        <v>0</v>
      </c>
      <c r="F8" s="410">
        <f>IF(C8="","",D8/(45+E8))</f>
        <v>0.8666666666666667</v>
      </c>
      <c r="G8" s="259"/>
    </row>
    <row r="9" spans="2:7" ht="13.95" customHeight="1">
      <c r="B9" s="407">
        <v>3</v>
      </c>
      <c r="C9" s="408" t="s">
        <v>79</v>
      </c>
      <c r="D9" s="409">
        <v>39</v>
      </c>
      <c r="E9" s="409">
        <v>0</v>
      </c>
      <c r="F9" s="410">
        <f>IF(C9="","",D9/(45+E9))</f>
        <v>0.8666666666666667</v>
      </c>
      <c r="G9" s="259"/>
    </row>
    <row r="10" spans="2:7" ht="13.95" customHeight="1">
      <c r="B10" s="407">
        <v>4</v>
      </c>
      <c r="C10" s="408" t="s">
        <v>127</v>
      </c>
      <c r="D10" s="409">
        <v>30</v>
      </c>
      <c r="E10" s="409">
        <v>2</v>
      </c>
      <c r="F10" s="410">
        <f>IF(C10="","",D10/(45+E10))</f>
        <v>0.63829787234042556</v>
      </c>
      <c r="G10" s="259"/>
    </row>
    <row r="11" spans="2:7" ht="13.95" customHeight="1">
      <c r="B11" s="407">
        <v>5</v>
      </c>
      <c r="C11" s="408"/>
      <c r="D11" s="409"/>
      <c r="E11" s="409"/>
      <c r="F11" s="410" t="str">
        <f>IF(C11="","",D11/(45+E11))</f>
        <v/>
      </c>
      <c r="G11" s="259"/>
    </row>
    <row r="12" spans="2:7">
      <c r="B12" s="97"/>
      <c r="D12" s="97"/>
      <c r="E12" s="97"/>
      <c r="F12" s="97"/>
    </row>
    <row r="13" spans="2:7" ht="16.8" customHeight="1">
      <c r="B13" s="506" t="s">
        <v>24</v>
      </c>
      <c r="C13" s="506"/>
      <c r="D13" s="506"/>
      <c r="E13" s="506"/>
      <c r="F13" s="506"/>
    </row>
    <row r="14" spans="2:7" ht="15" customHeight="1">
      <c r="B14" s="109" t="s">
        <v>45</v>
      </c>
      <c r="C14" s="142">
        <f>COUNTA(C7:C11)</f>
        <v>4</v>
      </c>
      <c r="D14" s="67"/>
      <c r="E14" s="161"/>
      <c r="F14" s="161"/>
    </row>
    <row r="15" spans="2:7" ht="15" customHeight="1">
      <c r="B15" s="109" t="s">
        <v>25</v>
      </c>
      <c r="C15" s="253">
        <f>AVERAGE(F7:F11)</f>
        <v>0.81029910576626585</v>
      </c>
      <c r="D15" s="67"/>
      <c r="E15" s="161"/>
      <c r="F15" s="161"/>
    </row>
    <row r="16" spans="2:7" ht="15" customHeight="1">
      <c r="B16" s="109" t="s">
        <v>27</v>
      </c>
      <c r="C16" s="254">
        <f>STDEV(F7:F11)</f>
        <v>0.11467562968489659</v>
      </c>
      <c r="D16" s="602" t="s">
        <v>44</v>
      </c>
      <c r="E16" s="602"/>
      <c r="F16" s="602"/>
    </row>
    <row r="17" spans="2:6" ht="15" customHeight="1">
      <c r="B17" s="109" t="s">
        <v>26</v>
      </c>
      <c r="C17" s="256">
        <f>MAX(F7:F11)-MIN(F7:F11)</f>
        <v>0.23126734505087876</v>
      </c>
      <c r="D17" s="199">
        <f>MIN(F7:F11)</f>
        <v>0.63829787234042556</v>
      </c>
      <c r="E17" s="67" t="s">
        <v>38</v>
      </c>
      <c r="F17" s="200">
        <f>MAX(F7:F11)</f>
        <v>0.86956521739130432</v>
      </c>
    </row>
    <row r="19" spans="2:6">
      <c r="B19" s="97"/>
      <c r="C19" s="98"/>
      <c r="D19" s="97"/>
      <c r="E19" s="97"/>
      <c r="F19" s="97"/>
    </row>
    <row r="20" spans="2:6">
      <c r="B20" s="97"/>
      <c r="D20" s="97"/>
      <c r="E20" s="97"/>
      <c r="F20" s="97"/>
    </row>
    <row r="21" spans="2:6">
      <c r="B21" s="97"/>
      <c r="D21" s="97"/>
      <c r="E21" s="97"/>
      <c r="F21" s="97"/>
    </row>
    <row r="22" spans="2:6">
      <c r="B22" s="97"/>
      <c r="D22" s="97"/>
      <c r="E22" s="97"/>
      <c r="F22" s="97"/>
    </row>
    <row r="23" spans="2:6">
      <c r="B23" s="97"/>
      <c r="D23" s="97"/>
      <c r="E23" s="97"/>
      <c r="F23" s="97"/>
    </row>
    <row r="24" spans="2:6">
      <c r="B24" s="97"/>
      <c r="D24" s="97"/>
      <c r="E24" s="97"/>
      <c r="F24" s="97"/>
    </row>
    <row r="25" spans="2:6">
      <c r="B25" s="97"/>
      <c r="D25" s="97"/>
      <c r="E25" s="97"/>
      <c r="F25" s="97"/>
    </row>
    <row r="26" spans="2:6">
      <c r="B26" s="97"/>
      <c r="D26" s="97"/>
      <c r="E26" s="97"/>
      <c r="F26" s="97"/>
    </row>
    <row r="27" spans="2:6">
      <c r="B27" s="97"/>
      <c r="D27" s="97"/>
      <c r="E27" s="97"/>
      <c r="F27" s="97"/>
    </row>
    <row r="28" spans="2:6">
      <c r="B28" s="97"/>
      <c r="D28" s="97"/>
      <c r="E28" s="97"/>
      <c r="F28" s="97"/>
    </row>
    <row r="29" spans="2:6">
      <c r="B29" s="97"/>
      <c r="D29" s="97"/>
      <c r="E29" s="97"/>
      <c r="F29" s="97"/>
    </row>
    <row r="30" spans="2:6">
      <c r="B30" s="97"/>
      <c r="D30" s="97"/>
      <c r="E30" s="97"/>
      <c r="F30" s="97"/>
    </row>
    <row r="31" spans="2:6">
      <c r="B31" s="97"/>
      <c r="D31" s="97"/>
      <c r="E31" s="97"/>
      <c r="F31" s="97"/>
    </row>
    <row r="32" spans="2:6">
      <c r="B32" s="97"/>
      <c r="D32" s="97"/>
      <c r="E32" s="97"/>
      <c r="F32" s="97"/>
    </row>
    <row r="33" spans="2:6">
      <c r="B33" s="97"/>
      <c r="D33" s="97"/>
      <c r="E33" s="97"/>
      <c r="F33" s="97"/>
    </row>
    <row r="34" spans="2:6">
      <c r="B34" s="97"/>
      <c r="D34" s="97"/>
      <c r="E34" s="97"/>
      <c r="F34" s="97"/>
    </row>
    <row r="35" spans="2:6">
      <c r="B35" s="97"/>
      <c r="D35" s="97"/>
      <c r="E35" s="97"/>
      <c r="F35" s="97"/>
    </row>
    <row r="36" spans="2:6" ht="13.95" customHeight="1">
      <c r="B36" s="255"/>
      <c r="C36" s="255"/>
      <c r="D36" s="97"/>
      <c r="E36" s="97"/>
      <c r="F36" s="97"/>
    </row>
    <row r="37" spans="2:6" ht="13.95" customHeight="1">
      <c r="B37" s="255"/>
      <c r="C37" s="255"/>
    </row>
    <row r="38" spans="2:6" ht="13.95" customHeight="1">
      <c r="B38" s="255"/>
      <c r="C38" s="255"/>
    </row>
    <row r="39" spans="2:6" ht="13.95" customHeight="1">
      <c r="B39" s="255"/>
      <c r="C39" s="255"/>
    </row>
    <row r="40" spans="2:6" ht="13.95" customHeight="1">
      <c r="B40" s="255"/>
      <c r="C40" s="255"/>
    </row>
  </sheetData>
  <mergeCells count="4">
    <mergeCell ref="C4:D4"/>
    <mergeCell ref="B2:F2"/>
    <mergeCell ref="B13:F13"/>
    <mergeCell ref="D16:F16"/>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92A575-7BD8-3941-B1B2-46C703EFED5D}">
  <sheetPr codeName="Sheet5">
    <tabColor theme="9" tint="0.59999389629810485"/>
  </sheetPr>
  <dimension ref="B1:Q99"/>
  <sheetViews>
    <sheetView showGridLines="0" zoomScale="90" zoomScaleNormal="90" workbookViewId="0">
      <selection activeCell="S7" sqref="S7"/>
    </sheetView>
  </sheetViews>
  <sheetFormatPr defaultColWidth="11" defaultRowHeight="12"/>
  <cols>
    <col min="1" max="1" width="1.75" style="16" customWidth="1"/>
    <col min="2" max="2" width="13" style="16" customWidth="1"/>
    <col min="3" max="3" width="15.625" style="16" customWidth="1"/>
    <col min="4" max="4" width="9.75" style="16" customWidth="1"/>
    <col min="5" max="5" width="11" style="16" customWidth="1"/>
    <col min="6" max="6" width="12.375" style="16" customWidth="1"/>
    <col min="7" max="7" width="11" style="16"/>
    <col min="8" max="8" width="3.375" style="16" customWidth="1"/>
    <col min="9" max="9" width="9.75" style="16" customWidth="1"/>
    <col min="10" max="10" width="12.75" style="16" customWidth="1"/>
    <col min="11" max="11" width="10" style="16" customWidth="1"/>
    <col min="12" max="12" width="3.625" style="16" customWidth="1"/>
    <col min="13" max="13" width="8.375" style="16" customWidth="1"/>
    <col min="14" max="14" width="21" style="16" customWidth="1"/>
    <col min="15" max="15" width="9" style="16" customWidth="1"/>
    <col min="16" max="16" width="8.75" style="16" customWidth="1"/>
    <col min="17" max="17" width="9.75" style="16" customWidth="1"/>
    <col min="18" max="16384" width="11" style="16"/>
  </cols>
  <sheetData>
    <row r="1" spans="2:17" ht="7.05" customHeight="1"/>
    <row r="2" spans="2:17" s="85" customFormat="1" ht="19.95" customHeight="1">
      <c r="B2" s="549" t="s">
        <v>46</v>
      </c>
      <c r="C2" s="549"/>
      <c r="D2" s="549"/>
      <c r="E2" s="549"/>
      <c r="F2" s="549"/>
      <c r="G2" s="549"/>
      <c r="H2" s="549"/>
      <c r="I2" s="549"/>
      <c r="J2" s="549"/>
      <c r="K2" s="549"/>
      <c r="L2" s="86"/>
    </row>
    <row r="3" spans="2:17" s="86" customFormat="1" ht="4.95" customHeight="1">
      <c r="B3" s="548"/>
      <c r="C3" s="548"/>
      <c r="D3" s="548"/>
      <c r="E3" s="548"/>
      <c r="F3" s="548"/>
      <c r="G3" s="548"/>
      <c r="H3" s="548"/>
      <c r="I3" s="548"/>
      <c r="J3" s="548"/>
      <c r="K3" s="548"/>
      <c r="N3" s="89"/>
    </row>
    <row r="4" spans="2:17" s="85" customFormat="1" ht="31.2" customHeight="1">
      <c r="B4" s="550" t="s">
        <v>126</v>
      </c>
      <c r="C4" s="551"/>
      <c r="D4" s="551"/>
      <c r="E4" s="551"/>
      <c r="F4" s="551"/>
      <c r="G4" s="551"/>
      <c r="H4" s="551"/>
      <c r="I4" s="551"/>
      <c r="J4" s="551"/>
      <c r="K4" s="552"/>
      <c r="L4" s="90"/>
      <c r="M4" s="559" t="s">
        <v>143</v>
      </c>
      <c r="N4" s="559"/>
      <c r="O4" s="92">
        <f>'Enter Scores'!F13</f>
        <v>36</v>
      </c>
      <c r="P4" s="82"/>
      <c r="Q4" s="82"/>
    </row>
    <row r="5" spans="2:17" s="85" customFormat="1" ht="10.8" customHeight="1">
      <c r="B5" s="14"/>
      <c r="D5" s="84"/>
      <c r="E5" s="84"/>
      <c r="F5" s="84"/>
      <c r="K5" s="14"/>
      <c r="L5" s="86"/>
      <c r="M5" s="546" t="s">
        <v>117</v>
      </c>
      <c r="N5" s="546"/>
      <c r="O5" s="546"/>
      <c r="P5" s="546"/>
      <c r="Q5" s="546"/>
    </row>
    <row r="6" spans="2:17" s="85" customFormat="1" ht="18" customHeight="1">
      <c r="B6" s="92" t="s">
        <v>37</v>
      </c>
      <c r="C6" s="537" t="s">
        <v>144</v>
      </c>
      <c r="D6" s="538"/>
      <c r="E6" s="539"/>
      <c r="F6" s="82" t="s">
        <v>28</v>
      </c>
      <c r="G6" s="553" t="s">
        <v>97</v>
      </c>
      <c r="H6" s="554"/>
      <c r="I6" s="554"/>
      <c r="J6" s="554"/>
      <c r="K6" s="555"/>
      <c r="L6" s="91"/>
      <c r="M6" s="546"/>
      <c r="N6" s="546"/>
      <c r="O6" s="546"/>
      <c r="P6" s="546"/>
      <c r="Q6" s="546"/>
    </row>
    <row r="7" spans="2:17" s="85" customFormat="1" ht="6" customHeight="1">
      <c r="B7" s="174"/>
      <c r="C7" s="211"/>
      <c r="D7" s="211"/>
      <c r="E7" s="211"/>
      <c r="F7" s="140"/>
      <c r="G7" s="212"/>
      <c r="H7" s="212"/>
      <c r="I7" s="212"/>
      <c r="J7" s="212"/>
      <c r="K7" s="212"/>
      <c r="L7" s="91"/>
      <c r="M7" s="162"/>
      <c r="N7" s="163"/>
      <c r="O7" s="164"/>
      <c r="P7" s="164"/>
      <c r="Q7" s="165"/>
    </row>
    <row r="8" spans="2:17" ht="18" customHeight="1">
      <c r="C8" s="88"/>
      <c r="D8" s="82"/>
      <c r="E8" s="210" t="s">
        <v>125</v>
      </c>
      <c r="F8" s="209" t="s">
        <v>125</v>
      </c>
      <c r="I8" s="556" t="s">
        <v>95</v>
      </c>
      <c r="J8" s="556"/>
      <c r="K8" s="556"/>
      <c r="L8" s="143"/>
      <c r="M8" s="166"/>
      <c r="N8" s="173" t="s">
        <v>63</v>
      </c>
      <c r="O8" s="535" t="str">
        <f>IF(C6="","",C6)</f>
        <v>My patient group</v>
      </c>
      <c r="P8" s="536"/>
      <c r="Q8" s="165"/>
    </row>
    <row r="9" spans="2:17" ht="18" customHeight="1" thickBot="1">
      <c r="B9" s="84" t="s">
        <v>94</v>
      </c>
      <c r="C9" s="243" t="s">
        <v>58</v>
      </c>
      <c r="D9" s="243" t="s">
        <v>43</v>
      </c>
      <c r="E9" s="244" t="s">
        <v>3</v>
      </c>
      <c r="F9" s="245" t="s">
        <v>4</v>
      </c>
      <c r="G9" s="243" t="s">
        <v>29</v>
      </c>
      <c r="I9" s="89" t="s">
        <v>3</v>
      </c>
      <c r="J9" s="89" t="s">
        <v>4</v>
      </c>
      <c r="K9" s="89" t="s">
        <v>29</v>
      </c>
      <c r="L9" s="89"/>
      <c r="M9" s="166"/>
      <c r="N9" s="171"/>
      <c r="O9" s="171"/>
      <c r="P9" s="171"/>
      <c r="Q9" s="165"/>
    </row>
    <row r="10" spans="2:17" ht="13.95" customHeight="1" thickTop="1">
      <c r="B10" s="260">
        <v>1</v>
      </c>
      <c r="C10" s="297">
        <v>1</v>
      </c>
      <c r="D10" s="294">
        <v>1.8</v>
      </c>
      <c r="E10" s="365">
        <v>15</v>
      </c>
      <c r="F10" s="288">
        <v>0</v>
      </c>
      <c r="G10" s="289">
        <f>IF(E10="","",E10/(15+F10))</f>
        <v>1</v>
      </c>
      <c r="H10" s="83"/>
      <c r="I10" s="540">
        <f>IF(E10="","",SUM(E10:E12))</f>
        <v>37</v>
      </c>
      <c r="J10" s="541">
        <f>IF(E10="","",SUM(F10:F12))</f>
        <v>0</v>
      </c>
      <c r="K10" s="542">
        <f>IF(E10="","",I10/(45+J10))</f>
        <v>0.82222222222222219</v>
      </c>
      <c r="L10" s="93"/>
      <c r="M10" s="166"/>
      <c r="N10" s="197" t="s">
        <v>30</v>
      </c>
      <c r="O10" s="198" t="s">
        <v>31</v>
      </c>
      <c r="P10" s="198" t="s">
        <v>32</v>
      </c>
      <c r="Q10" s="165"/>
    </row>
    <row r="11" spans="2:17" ht="13.95" customHeight="1">
      <c r="B11" s="140"/>
      <c r="C11" s="140"/>
      <c r="D11" s="295">
        <v>1.4</v>
      </c>
      <c r="E11" s="382">
        <v>12</v>
      </c>
      <c r="F11" s="383">
        <v>0</v>
      </c>
      <c r="G11" s="384">
        <f t="shared" ref="G11:G74" si="0">IF(E11="","",E11/(15+F11))</f>
        <v>0.8</v>
      </c>
      <c r="I11" s="527"/>
      <c r="J11" s="530"/>
      <c r="K11" s="533"/>
      <c r="L11" s="91"/>
      <c r="M11" s="166"/>
      <c r="N11" s="363" t="s">
        <v>3</v>
      </c>
      <c r="O11" s="381">
        <f>IF(COUNTA(E10:E99)=0,"",AVERAGE(I10:I10:I99))</f>
        <v>33.666666666666664</v>
      </c>
      <c r="P11" s="381">
        <f>IF(COUNTA(E10:E99)=0,"",(_xlfn.STDEV.P(I10:I99)))</f>
        <v>3.39934634239519</v>
      </c>
      <c r="Q11" s="165"/>
    </row>
    <row r="12" spans="2:17" ht="13.95" customHeight="1" thickBot="1">
      <c r="B12" s="140"/>
      <c r="C12" s="298"/>
      <c r="D12" s="296">
        <v>1</v>
      </c>
      <c r="E12" s="367">
        <v>10</v>
      </c>
      <c r="F12" s="291">
        <v>0</v>
      </c>
      <c r="G12" s="292">
        <f t="shared" si="0"/>
        <v>0.66666666666666663</v>
      </c>
      <c r="I12" s="528"/>
      <c r="J12" s="531"/>
      <c r="K12" s="534"/>
      <c r="L12" s="91"/>
      <c r="M12" s="166"/>
      <c r="N12" s="363" t="s">
        <v>4</v>
      </c>
      <c r="O12" s="381">
        <f>IF(COUNTA(F10:F99)=0,"",AVERAGE(J10:J99))</f>
        <v>3</v>
      </c>
      <c r="P12" s="381">
        <f>IF(COUNTA(E10:E99)=0,"",(_xlfn.STDEV.P(J10:J99)))</f>
        <v>3.5590260840104371</v>
      </c>
      <c r="Q12" s="165"/>
    </row>
    <row r="13" spans="2:17" ht="13.95" customHeight="1">
      <c r="B13" s="140">
        <v>2</v>
      </c>
      <c r="C13" s="297"/>
      <c r="D13" s="294">
        <v>1.8</v>
      </c>
      <c r="E13" s="368">
        <v>12</v>
      </c>
      <c r="F13" s="288">
        <v>2</v>
      </c>
      <c r="G13" s="289">
        <f t="shared" si="0"/>
        <v>0.70588235294117652</v>
      </c>
      <c r="H13" s="84"/>
      <c r="I13" s="526">
        <f>IF(E13="","",SUM(E13:E15))</f>
        <v>35</v>
      </c>
      <c r="J13" s="529">
        <f>IF(E13="","",SUM(F13:F15))</f>
        <v>8</v>
      </c>
      <c r="K13" s="532">
        <f>IF(E13="","",I13/(45+J13))</f>
        <v>0.660377358490566</v>
      </c>
      <c r="L13" s="93"/>
      <c r="M13" s="166"/>
      <c r="N13" s="363" t="s">
        <v>118</v>
      </c>
      <c r="O13" s="543">
        <f>IF(O11="","",O11/(45+O12))</f>
        <v>0.70138888888888884</v>
      </c>
      <c r="P13" s="543"/>
      <c r="Q13" s="165"/>
    </row>
    <row r="14" spans="2:17" ht="13.95" customHeight="1">
      <c r="B14" s="140"/>
      <c r="C14" s="140"/>
      <c r="D14" s="295">
        <v>1.4</v>
      </c>
      <c r="E14" s="366">
        <v>12</v>
      </c>
      <c r="F14" s="290">
        <v>2</v>
      </c>
      <c r="G14" s="215">
        <f t="shared" si="0"/>
        <v>0.70588235294117652</v>
      </c>
      <c r="I14" s="527"/>
      <c r="J14" s="530"/>
      <c r="K14" s="533"/>
      <c r="L14" s="91"/>
      <c r="M14" s="166"/>
      <c r="N14" s="363" t="s">
        <v>139</v>
      </c>
      <c r="O14" s="557">
        <f>_xlfn.STDEV.S(K10:K99)</f>
        <v>0.10317682213904446</v>
      </c>
      <c r="P14" s="558"/>
      <c r="Q14" s="165"/>
    </row>
    <row r="15" spans="2:17" ht="13.95" customHeight="1" thickBot="1">
      <c r="B15" s="140"/>
      <c r="C15" s="241"/>
      <c r="D15" s="296">
        <v>1</v>
      </c>
      <c r="E15" s="367">
        <v>11</v>
      </c>
      <c r="F15" s="291">
        <v>4</v>
      </c>
      <c r="G15" s="292">
        <f t="shared" si="0"/>
        <v>0.57894736842105265</v>
      </c>
      <c r="I15" s="528"/>
      <c r="J15" s="531"/>
      <c r="K15" s="534"/>
      <c r="L15" s="91"/>
      <c r="M15" s="166"/>
      <c r="N15" s="363" t="s">
        <v>119</v>
      </c>
      <c r="O15" s="513">
        <f>IF(O11="","",'Enter Scores'!C21/(O13+O14))</f>
        <v>0.97270948155656978</v>
      </c>
      <c r="P15" s="514"/>
      <c r="Q15" s="165"/>
    </row>
    <row r="16" spans="2:17" ht="13.95" customHeight="1">
      <c r="B16" s="140">
        <v>3</v>
      </c>
      <c r="C16" s="299"/>
      <c r="D16" s="294">
        <v>1.8</v>
      </c>
      <c r="E16" s="368">
        <v>12</v>
      </c>
      <c r="F16" s="288">
        <v>0</v>
      </c>
      <c r="G16" s="289">
        <f t="shared" si="0"/>
        <v>0.8</v>
      </c>
      <c r="I16" s="526">
        <f>IF(E16="","",SUM(E16:E18))</f>
        <v>29</v>
      </c>
      <c r="J16" s="529">
        <f>IF(E16="","",SUM(F16:F18))</f>
        <v>1</v>
      </c>
      <c r="K16" s="532">
        <f>IF(E16="","",I16/(45+J16))</f>
        <v>0.63043478260869568</v>
      </c>
      <c r="L16" s="93"/>
      <c r="M16" s="166"/>
      <c r="N16" s="173" t="s">
        <v>40</v>
      </c>
      <c r="O16" s="515">
        <f>COUNT(G12,G15,G18,G21,G24,G27,G30,G33,G36,G39,G42,G45,G48,G51,G54,G57,G60,G63,G66,G69,G72,G75,G78,G81,G84,G87,G90,G93,G96,G99)</f>
        <v>3</v>
      </c>
      <c r="P16" s="516"/>
      <c r="Q16" s="165"/>
    </row>
    <row r="17" spans="2:17" ht="13.95" customHeight="1">
      <c r="B17" s="140"/>
      <c r="D17" s="295">
        <v>1.4</v>
      </c>
      <c r="E17" s="382">
        <v>12</v>
      </c>
      <c r="F17" s="383">
        <v>0</v>
      </c>
      <c r="G17" s="384">
        <f t="shared" si="0"/>
        <v>0.8</v>
      </c>
      <c r="I17" s="527"/>
      <c r="J17" s="530"/>
      <c r="K17" s="533"/>
      <c r="L17" s="91"/>
      <c r="M17" s="167"/>
      <c r="N17" s="169"/>
      <c r="O17" s="170"/>
      <c r="P17" s="170"/>
      <c r="Q17" s="168"/>
    </row>
    <row r="18" spans="2:17" ht="13.95" customHeight="1" thickBot="1">
      <c r="B18" s="140"/>
      <c r="C18" s="241"/>
      <c r="D18" s="296">
        <v>1</v>
      </c>
      <c r="E18" s="367">
        <v>5</v>
      </c>
      <c r="F18" s="291">
        <v>1</v>
      </c>
      <c r="G18" s="292">
        <f t="shared" si="0"/>
        <v>0.3125</v>
      </c>
      <c r="H18" s="82"/>
      <c r="I18" s="528"/>
      <c r="J18" s="531"/>
      <c r="K18" s="534"/>
      <c r="L18" s="91"/>
      <c r="M18" s="544" t="s">
        <v>138</v>
      </c>
      <c r="N18" s="544"/>
      <c r="O18" s="544"/>
      <c r="P18" s="544"/>
      <c r="Q18" s="544"/>
    </row>
    <row r="19" spans="2:17" ht="13.95" customHeight="1">
      <c r="B19" s="140">
        <v>4</v>
      </c>
      <c r="C19" s="299"/>
      <c r="D19" s="294">
        <v>1.8</v>
      </c>
      <c r="E19" s="368"/>
      <c r="F19" s="288"/>
      <c r="G19" s="289" t="str">
        <f t="shared" si="0"/>
        <v/>
      </c>
      <c r="I19" s="526" t="str">
        <f>IF(E19="","",SUM(E19:E21))</f>
        <v/>
      </c>
      <c r="J19" s="529" t="str">
        <f>IF(E19="","",SUM(F19:F21))</f>
        <v/>
      </c>
      <c r="K19" s="532" t="str">
        <f>IF(E19="","",I19/(45+J19))</f>
        <v/>
      </c>
      <c r="L19" s="93"/>
      <c r="M19" s="545"/>
      <c r="N19" s="545"/>
      <c r="O19" s="545"/>
      <c r="P19" s="545"/>
      <c r="Q19" s="545"/>
    </row>
    <row r="20" spans="2:17" ht="13.95" customHeight="1">
      <c r="B20" s="140"/>
      <c r="C20" s="140"/>
      <c r="D20" s="295">
        <v>1.4</v>
      </c>
      <c r="E20" s="382"/>
      <c r="F20" s="383"/>
      <c r="G20" s="384" t="str">
        <f t="shared" si="0"/>
        <v/>
      </c>
      <c r="I20" s="527"/>
      <c r="J20" s="530"/>
      <c r="K20" s="533"/>
      <c r="L20" s="91"/>
      <c r="M20" s="545"/>
      <c r="N20" s="545"/>
      <c r="O20" s="545"/>
      <c r="P20" s="545"/>
      <c r="Q20" s="545"/>
    </row>
    <row r="21" spans="2:17" ht="13.95" customHeight="1" thickBot="1">
      <c r="B21" s="140"/>
      <c r="C21" s="241"/>
      <c r="D21" s="296">
        <v>1</v>
      </c>
      <c r="E21" s="367"/>
      <c r="F21" s="291"/>
      <c r="G21" s="292" t="str">
        <f t="shared" si="0"/>
        <v/>
      </c>
      <c r="I21" s="528"/>
      <c r="J21" s="531"/>
      <c r="K21" s="534"/>
      <c r="L21" s="91"/>
      <c r="M21" s="545"/>
      <c r="N21" s="545"/>
      <c r="O21" s="545"/>
      <c r="P21" s="545"/>
      <c r="Q21" s="545"/>
    </row>
    <row r="22" spans="2:17" ht="13.95" customHeight="1">
      <c r="B22" s="140">
        <v>5</v>
      </c>
      <c r="C22" s="299"/>
      <c r="D22" s="294">
        <v>1.8</v>
      </c>
      <c r="E22" s="368"/>
      <c r="F22" s="288"/>
      <c r="G22" s="289" t="str">
        <f t="shared" si="0"/>
        <v/>
      </c>
      <c r="I22" s="526" t="str">
        <f>IF(E22="","",SUM(E22:E24))</f>
        <v/>
      </c>
      <c r="J22" s="529" t="str">
        <f>IF(E22="","",SUM(F22:F24))</f>
        <v/>
      </c>
      <c r="K22" s="532" t="str">
        <f>IF(E22="","",I22/(45+J22))</f>
        <v/>
      </c>
      <c r="L22" s="93"/>
      <c r="M22" s="547"/>
      <c r="N22" s="547"/>
      <c r="O22" s="547"/>
      <c r="P22" s="547"/>
      <c r="Q22" s="547"/>
    </row>
    <row r="23" spans="2:17" ht="13.95" customHeight="1">
      <c r="B23" s="140"/>
      <c r="C23" s="140"/>
      <c r="D23" s="295">
        <v>1.4</v>
      </c>
      <c r="E23" s="382"/>
      <c r="F23" s="383"/>
      <c r="G23" s="384" t="str">
        <f t="shared" si="0"/>
        <v/>
      </c>
      <c r="I23" s="527"/>
      <c r="J23" s="530"/>
      <c r="K23" s="533"/>
      <c r="L23" s="91"/>
      <c r="M23" s="547"/>
      <c r="N23" s="547"/>
      <c r="O23" s="547"/>
      <c r="P23" s="547"/>
      <c r="Q23" s="547"/>
    </row>
    <row r="24" spans="2:17" ht="13.95" customHeight="1" thickBot="1">
      <c r="B24" s="140"/>
      <c r="C24" s="241"/>
      <c r="D24" s="296">
        <v>1</v>
      </c>
      <c r="E24" s="367"/>
      <c r="F24" s="291"/>
      <c r="G24" s="292" t="str">
        <f t="shared" si="0"/>
        <v/>
      </c>
      <c r="I24" s="528"/>
      <c r="J24" s="531"/>
      <c r="K24" s="534"/>
      <c r="L24" s="91"/>
      <c r="M24" s="519" t="s">
        <v>116</v>
      </c>
      <c r="N24" s="519"/>
      <c r="O24" s="519"/>
      <c r="P24" s="519"/>
      <c r="Q24" s="519"/>
    </row>
    <row r="25" spans="2:17" ht="13.95" customHeight="1">
      <c r="B25" s="140">
        <v>6</v>
      </c>
      <c r="C25" s="299"/>
      <c r="D25" s="294">
        <v>1.8</v>
      </c>
      <c r="E25" s="368"/>
      <c r="F25" s="288"/>
      <c r="G25" s="289" t="str">
        <f t="shared" si="0"/>
        <v/>
      </c>
      <c r="I25" s="526" t="str">
        <f>IF(E25="","",SUM(E25:E27))</f>
        <v/>
      </c>
      <c r="J25" s="529" t="str">
        <f>IF(E25="","",SUM(F25:F27))</f>
        <v/>
      </c>
      <c r="K25" s="532" t="str">
        <f>IF(E25="","",I25/(45+J25))</f>
        <v/>
      </c>
      <c r="L25" s="93"/>
      <c r="M25" s="519"/>
      <c r="N25" s="519"/>
      <c r="O25" s="519"/>
      <c r="P25" s="519"/>
      <c r="Q25" s="519"/>
    </row>
    <row r="26" spans="2:17" ht="13.95" customHeight="1">
      <c r="B26" s="140"/>
      <c r="C26" s="140"/>
      <c r="D26" s="295">
        <v>1.4</v>
      </c>
      <c r="E26" s="382"/>
      <c r="F26" s="383"/>
      <c r="G26" s="384" t="str">
        <f t="shared" si="0"/>
        <v/>
      </c>
      <c r="I26" s="527"/>
      <c r="J26" s="530"/>
      <c r="K26" s="533"/>
      <c r="L26" s="91"/>
      <c r="M26" s="356"/>
      <c r="N26" s="357"/>
      <c r="O26" s="361"/>
      <c r="P26" s="361"/>
      <c r="Q26" s="362"/>
    </row>
    <row r="27" spans="2:17" ht="13.95" customHeight="1" thickBot="1">
      <c r="B27" s="140"/>
      <c r="C27" s="241"/>
      <c r="D27" s="296">
        <v>1</v>
      </c>
      <c r="E27" s="367"/>
      <c r="F27" s="291"/>
      <c r="G27" s="292" t="str">
        <f t="shared" si="0"/>
        <v/>
      </c>
      <c r="H27" s="84"/>
      <c r="I27" s="528"/>
      <c r="J27" s="531"/>
      <c r="K27" s="534"/>
      <c r="L27" s="91"/>
      <c r="M27" s="358"/>
      <c r="N27" s="360" t="s">
        <v>63</v>
      </c>
      <c r="O27" s="517" t="s">
        <v>142</v>
      </c>
      <c r="P27" s="518"/>
      <c r="Q27" s="362"/>
    </row>
    <row r="28" spans="2:17" ht="13.95" customHeight="1">
      <c r="B28" s="140">
        <v>7</v>
      </c>
      <c r="C28" s="299"/>
      <c r="D28" s="294">
        <v>1.8</v>
      </c>
      <c r="E28" s="368"/>
      <c r="F28" s="288"/>
      <c r="G28" s="289" t="str">
        <f t="shared" si="0"/>
        <v/>
      </c>
      <c r="I28" s="526" t="str">
        <f>IF(E28="","",SUM(E28:E30))</f>
        <v/>
      </c>
      <c r="J28" s="529" t="str">
        <f>IF(E28="","",SUM(F28:F30))</f>
        <v/>
      </c>
      <c r="K28" s="532" t="str">
        <f>IF(E28="","",I28/(45+J28))</f>
        <v/>
      </c>
      <c r="L28" s="93"/>
      <c r="M28" s="358"/>
      <c r="N28" s="359"/>
      <c r="O28" s="359"/>
      <c r="P28" s="359"/>
      <c r="Q28" s="362"/>
    </row>
    <row r="29" spans="2:17" ht="13.95" customHeight="1">
      <c r="B29" s="140"/>
      <c r="C29" s="140"/>
      <c r="D29" s="295">
        <v>1.4</v>
      </c>
      <c r="E29" s="382"/>
      <c r="F29" s="383"/>
      <c r="G29" s="384" t="str">
        <f t="shared" si="0"/>
        <v/>
      </c>
      <c r="H29" s="84"/>
      <c r="I29" s="527"/>
      <c r="J29" s="530"/>
      <c r="K29" s="533"/>
      <c r="L29" s="91"/>
      <c r="M29" s="358"/>
      <c r="N29" s="359"/>
      <c r="O29" s="508" t="s">
        <v>30</v>
      </c>
      <c r="P29" s="508"/>
      <c r="Q29" s="362"/>
    </row>
    <row r="30" spans="2:17" ht="13.95" customHeight="1" thickBot="1">
      <c r="B30" s="140"/>
      <c r="C30" s="241"/>
      <c r="D30" s="296">
        <v>1</v>
      </c>
      <c r="E30" s="367"/>
      <c r="F30" s="291"/>
      <c r="G30" s="292" t="str">
        <f t="shared" si="0"/>
        <v/>
      </c>
      <c r="H30" s="84"/>
      <c r="I30" s="528"/>
      <c r="J30" s="531"/>
      <c r="K30" s="534"/>
      <c r="L30" s="91"/>
      <c r="M30" s="358"/>
      <c r="N30" s="360" t="s">
        <v>123</v>
      </c>
      <c r="O30" s="509">
        <v>35</v>
      </c>
      <c r="P30" s="510"/>
      <c r="Q30" s="362"/>
    </row>
    <row r="31" spans="2:17" ht="13.95" customHeight="1">
      <c r="B31" s="140">
        <v>8</v>
      </c>
      <c r="C31" s="299"/>
      <c r="D31" s="294">
        <v>1.8</v>
      </c>
      <c r="E31" s="368"/>
      <c r="F31" s="288"/>
      <c r="G31" s="289" t="str">
        <f t="shared" si="0"/>
        <v/>
      </c>
      <c r="I31" s="526" t="str">
        <f>IF(E31="","",SUM(E31:E33))</f>
        <v/>
      </c>
      <c r="J31" s="529" t="str">
        <f>IF(E31="","",SUM(F31:F33))</f>
        <v/>
      </c>
      <c r="K31" s="532" t="str">
        <f>IF(E31="","",I31/(45+J31))</f>
        <v/>
      </c>
      <c r="L31" s="93"/>
      <c r="M31" s="358"/>
      <c r="N31" s="360" t="s">
        <v>124</v>
      </c>
      <c r="O31" s="511">
        <v>2.2000000000000002</v>
      </c>
      <c r="P31" s="512"/>
      <c r="Q31" s="362"/>
    </row>
    <row r="32" spans="2:17" ht="13.95" customHeight="1">
      <c r="B32" s="140"/>
      <c r="C32" s="140"/>
      <c r="D32" s="295">
        <v>1.4</v>
      </c>
      <c r="E32" s="382"/>
      <c r="F32" s="383"/>
      <c r="G32" s="384" t="str">
        <f t="shared" si="0"/>
        <v/>
      </c>
      <c r="I32" s="527"/>
      <c r="J32" s="530"/>
      <c r="K32" s="533"/>
      <c r="L32" s="91"/>
      <c r="M32" s="358"/>
      <c r="N32" s="360" t="s">
        <v>118</v>
      </c>
      <c r="O32" s="520">
        <f>IF(O30="","",O30/(45+O31))</f>
        <v>0.74152542372881347</v>
      </c>
      <c r="P32" s="521"/>
      <c r="Q32" s="362"/>
    </row>
    <row r="33" spans="2:17" ht="13.95" customHeight="1" thickBot="1">
      <c r="B33" s="140"/>
      <c r="C33" s="241"/>
      <c r="D33" s="296">
        <v>1</v>
      </c>
      <c r="E33" s="367"/>
      <c r="F33" s="291"/>
      <c r="G33" s="292" t="str">
        <f t="shared" si="0"/>
        <v/>
      </c>
      <c r="I33" s="528"/>
      <c r="J33" s="531"/>
      <c r="K33" s="534"/>
      <c r="L33" s="91"/>
      <c r="M33" s="358"/>
      <c r="N33" s="360" t="s">
        <v>139</v>
      </c>
      <c r="O33" s="524">
        <v>5.0999999999999997E-2</v>
      </c>
      <c r="P33" s="525"/>
      <c r="Q33" s="362"/>
    </row>
    <row r="34" spans="2:17" ht="13.95" customHeight="1">
      <c r="B34" s="140">
        <v>9</v>
      </c>
      <c r="C34" s="299"/>
      <c r="D34" s="294">
        <v>1.8</v>
      </c>
      <c r="E34" s="368"/>
      <c r="F34" s="288"/>
      <c r="G34" s="289" t="str">
        <f t="shared" si="0"/>
        <v/>
      </c>
      <c r="I34" s="526" t="str">
        <f>IF(E34="","",SUM(E34:E36))</f>
        <v/>
      </c>
      <c r="J34" s="529" t="str">
        <f>IF(E34="","",SUM(F34:F36))</f>
        <v/>
      </c>
      <c r="K34" s="532" t="str">
        <f>IF(E34="","",I34/(45+J34))</f>
        <v/>
      </c>
      <c r="L34" s="93"/>
      <c r="M34" s="358"/>
      <c r="N34" s="360" t="s">
        <v>137</v>
      </c>
      <c r="O34" s="522">
        <f>IF(O30="","",O32/(O32+O33))</f>
        <v>0.9356487521118928</v>
      </c>
      <c r="P34" s="523"/>
      <c r="Q34" s="362"/>
    </row>
    <row r="35" spans="2:17" ht="12" customHeight="1">
      <c r="B35" s="140"/>
      <c r="C35" s="140"/>
      <c r="D35" s="295">
        <v>1.4</v>
      </c>
      <c r="E35" s="382"/>
      <c r="F35" s="383"/>
      <c r="G35" s="384" t="str">
        <f t="shared" si="0"/>
        <v/>
      </c>
      <c r="I35" s="527"/>
      <c r="J35" s="530"/>
      <c r="K35" s="533"/>
      <c r="L35" s="91"/>
      <c r="M35" s="361"/>
      <c r="N35" s="361"/>
      <c r="O35" s="361"/>
      <c r="P35" s="361"/>
      <c r="Q35" s="361"/>
    </row>
    <row r="36" spans="2:17" ht="13.05" customHeight="1" thickBot="1">
      <c r="B36" s="140"/>
      <c r="C36" s="241"/>
      <c r="D36" s="296">
        <v>1</v>
      </c>
      <c r="E36" s="367"/>
      <c r="F36" s="291"/>
      <c r="G36" s="292" t="str">
        <f t="shared" si="0"/>
        <v/>
      </c>
      <c r="I36" s="528"/>
      <c r="J36" s="531"/>
      <c r="K36" s="534"/>
      <c r="L36" s="91"/>
      <c r="M36" s="507" t="s">
        <v>157</v>
      </c>
      <c r="N36" s="507"/>
      <c r="O36" s="507"/>
      <c r="P36" s="507"/>
      <c r="Q36" s="507"/>
    </row>
    <row r="37" spans="2:17" ht="12" customHeight="1">
      <c r="B37" s="140">
        <v>10</v>
      </c>
      <c r="C37" s="299"/>
      <c r="D37" s="294">
        <v>1.8</v>
      </c>
      <c r="E37" s="368"/>
      <c r="F37" s="288"/>
      <c r="G37" s="289" t="str">
        <f t="shared" si="0"/>
        <v/>
      </c>
      <c r="I37" s="526" t="str">
        <f>IF(E37="","",SUM(E37:E39))</f>
        <v/>
      </c>
      <c r="J37" s="529" t="str">
        <f>IF(E37="","",SUM(F37:F39))</f>
        <v/>
      </c>
      <c r="K37" s="532" t="str">
        <f>IF(E37="","",I37/(45+J37))</f>
        <v/>
      </c>
      <c r="L37" s="364"/>
      <c r="M37" s="507"/>
      <c r="N37" s="507"/>
      <c r="O37" s="507"/>
      <c r="P37" s="507"/>
      <c r="Q37" s="507"/>
    </row>
    <row r="38" spans="2:17" ht="12" customHeight="1">
      <c r="B38" s="140"/>
      <c r="C38" s="140"/>
      <c r="D38" s="295">
        <v>1.4</v>
      </c>
      <c r="E38" s="366"/>
      <c r="F38" s="290"/>
      <c r="G38" s="215" t="str">
        <f t="shared" si="0"/>
        <v/>
      </c>
      <c r="I38" s="527"/>
      <c r="J38" s="530"/>
      <c r="K38" s="533"/>
      <c r="L38" s="91"/>
      <c r="M38" s="507"/>
      <c r="N38" s="507"/>
      <c r="O38" s="507"/>
      <c r="P38" s="507"/>
      <c r="Q38" s="507"/>
    </row>
    <row r="39" spans="2:17" ht="13.05" customHeight="1" thickBot="1">
      <c r="B39" s="140"/>
      <c r="C39" s="241"/>
      <c r="D39" s="296">
        <v>1</v>
      </c>
      <c r="E39" s="367"/>
      <c r="F39" s="291"/>
      <c r="G39" s="292" t="str">
        <f t="shared" si="0"/>
        <v/>
      </c>
      <c r="I39" s="528"/>
      <c r="J39" s="531"/>
      <c r="K39" s="534"/>
      <c r="L39" s="91"/>
      <c r="M39" s="507"/>
      <c r="N39" s="507"/>
      <c r="O39" s="507"/>
      <c r="P39" s="507"/>
      <c r="Q39" s="507"/>
    </row>
    <row r="40" spans="2:17" ht="12" customHeight="1">
      <c r="B40" s="140">
        <v>11</v>
      </c>
      <c r="C40" s="299"/>
      <c r="D40" s="294">
        <v>1.8</v>
      </c>
      <c r="E40" s="368"/>
      <c r="F40" s="288"/>
      <c r="G40" s="289" t="str">
        <f t="shared" si="0"/>
        <v/>
      </c>
      <c r="I40" s="526" t="str">
        <f>IF(E40="","",SUM(E40:E42))</f>
        <v/>
      </c>
      <c r="J40" s="529" t="str">
        <f>IF(E40="","",SUM(F40:F42))</f>
        <v/>
      </c>
      <c r="K40" s="532" t="str">
        <f>IF(E40="","",I40/(45+J40))</f>
        <v/>
      </c>
      <c r="L40" s="93"/>
      <c r="M40" s="507"/>
      <c r="N40" s="507"/>
      <c r="O40" s="507"/>
      <c r="P40" s="507"/>
      <c r="Q40" s="507"/>
    </row>
    <row r="41" spans="2:17" ht="12" customHeight="1">
      <c r="B41" s="140"/>
      <c r="C41" s="140"/>
      <c r="D41" s="295">
        <v>1.4</v>
      </c>
      <c r="E41" s="366"/>
      <c r="F41" s="290"/>
      <c r="G41" s="215" t="str">
        <f t="shared" si="0"/>
        <v/>
      </c>
      <c r="I41" s="527"/>
      <c r="J41" s="530"/>
      <c r="K41" s="533"/>
      <c r="L41" s="91"/>
      <c r="M41" s="507"/>
      <c r="N41" s="507"/>
      <c r="O41" s="507"/>
      <c r="P41" s="507"/>
      <c r="Q41" s="507"/>
    </row>
    <row r="42" spans="2:17" ht="13.05" customHeight="1" thickBot="1">
      <c r="B42" s="140"/>
      <c r="C42" s="241"/>
      <c r="D42" s="296">
        <v>1</v>
      </c>
      <c r="E42" s="367"/>
      <c r="F42" s="291"/>
      <c r="G42" s="292" t="str">
        <f t="shared" si="0"/>
        <v/>
      </c>
      <c r="I42" s="528"/>
      <c r="J42" s="531"/>
      <c r="K42" s="534"/>
      <c r="L42" s="91"/>
      <c r="M42" s="507"/>
      <c r="N42" s="507"/>
      <c r="O42" s="507"/>
      <c r="P42" s="507"/>
      <c r="Q42" s="507"/>
    </row>
    <row r="43" spans="2:17" ht="12" customHeight="1">
      <c r="B43" s="140">
        <v>12</v>
      </c>
      <c r="C43" s="299"/>
      <c r="D43" s="294">
        <v>1.8</v>
      </c>
      <c r="E43" s="368"/>
      <c r="F43" s="288"/>
      <c r="G43" s="289" t="str">
        <f t="shared" si="0"/>
        <v/>
      </c>
      <c r="I43" s="526" t="str">
        <f>IF(E43="","",SUM(E43:E45))</f>
        <v/>
      </c>
      <c r="J43" s="529" t="str">
        <f>IF(E43="","",SUM(F43:F45))</f>
        <v/>
      </c>
      <c r="K43" s="532" t="str">
        <f>IF(E43="","",I43/(45+J43))</f>
        <v/>
      </c>
      <c r="L43" s="93"/>
      <c r="N43" s="20"/>
    </row>
    <row r="44" spans="2:17" ht="12" customHeight="1">
      <c r="B44" s="140"/>
      <c r="C44" s="140"/>
      <c r="D44" s="295">
        <v>1.4</v>
      </c>
      <c r="E44" s="366"/>
      <c r="F44" s="290"/>
      <c r="G44" s="215" t="str">
        <f t="shared" si="0"/>
        <v/>
      </c>
      <c r="I44" s="527"/>
      <c r="J44" s="530"/>
      <c r="K44" s="533"/>
      <c r="L44" s="91"/>
      <c r="N44" s="20"/>
    </row>
    <row r="45" spans="2:17" ht="13.05" customHeight="1" thickBot="1">
      <c r="B45" s="140"/>
      <c r="C45" s="241"/>
      <c r="D45" s="296">
        <v>1</v>
      </c>
      <c r="E45" s="367"/>
      <c r="F45" s="291"/>
      <c r="G45" s="292" t="str">
        <f t="shared" si="0"/>
        <v/>
      </c>
      <c r="I45" s="528"/>
      <c r="J45" s="531"/>
      <c r="K45" s="534"/>
      <c r="L45" s="91"/>
      <c r="N45" s="20"/>
    </row>
    <row r="46" spans="2:17" ht="12" customHeight="1">
      <c r="B46" s="140">
        <v>13</v>
      </c>
      <c r="C46" s="299"/>
      <c r="D46" s="294">
        <v>1.8</v>
      </c>
      <c r="E46" s="368"/>
      <c r="F46" s="288"/>
      <c r="G46" s="289" t="str">
        <f t="shared" si="0"/>
        <v/>
      </c>
      <c r="I46" s="526" t="str">
        <f>IF(E46="","",SUM(E46:E48))</f>
        <v/>
      </c>
      <c r="J46" s="529" t="str">
        <f>IF(E46="","",SUM(F46:F48))</f>
        <v/>
      </c>
      <c r="K46" s="532" t="str">
        <f>IF(E46="","",I46/(45+J46))</f>
        <v/>
      </c>
      <c r="L46" s="93"/>
      <c r="N46" s="20"/>
    </row>
    <row r="47" spans="2:17" ht="12" customHeight="1">
      <c r="B47" s="140"/>
      <c r="C47" s="140"/>
      <c r="D47" s="295">
        <v>1.4</v>
      </c>
      <c r="E47" s="366"/>
      <c r="F47" s="290"/>
      <c r="G47" s="215" t="str">
        <f t="shared" si="0"/>
        <v/>
      </c>
      <c r="I47" s="527"/>
      <c r="J47" s="530"/>
      <c r="K47" s="533"/>
      <c r="L47" s="91"/>
      <c r="N47" s="20"/>
    </row>
    <row r="48" spans="2:17" ht="13.05" customHeight="1" thickBot="1">
      <c r="B48" s="140"/>
      <c r="C48" s="241"/>
      <c r="D48" s="296">
        <v>1</v>
      </c>
      <c r="E48" s="367"/>
      <c r="F48" s="291"/>
      <c r="G48" s="292" t="str">
        <f t="shared" si="0"/>
        <v/>
      </c>
      <c r="I48" s="528"/>
      <c r="J48" s="531"/>
      <c r="K48" s="534"/>
      <c r="L48" s="91"/>
      <c r="N48" s="20"/>
    </row>
    <row r="49" spans="2:14" ht="12" customHeight="1">
      <c r="B49" s="140">
        <v>14</v>
      </c>
      <c r="C49" s="299"/>
      <c r="D49" s="294">
        <v>1.8</v>
      </c>
      <c r="E49" s="368"/>
      <c r="F49" s="288"/>
      <c r="G49" s="289" t="str">
        <f t="shared" si="0"/>
        <v/>
      </c>
      <c r="I49" s="526" t="str">
        <f>IF(E49="","",SUM(E49:E51))</f>
        <v/>
      </c>
      <c r="J49" s="529" t="str">
        <f>IF(E49="","",SUM(F49:F51))</f>
        <v/>
      </c>
      <c r="K49" s="532" t="str">
        <f>IF(E49="","",I49/(45+J49))</f>
        <v/>
      </c>
      <c r="L49" s="93"/>
      <c r="N49" s="20"/>
    </row>
    <row r="50" spans="2:14" ht="12" customHeight="1">
      <c r="B50" s="140"/>
      <c r="C50" s="140"/>
      <c r="D50" s="295">
        <v>1.4</v>
      </c>
      <c r="E50" s="366"/>
      <c r="F50" s="290"/>
      <c r="G50" s="215" t="str">
        <f t="shared" si="0"/>
        <v/>
      </c>
      <c r="I50" s="527"/>
      <c r="J50" s="530"/>
      <c r="K50" s="533"/>
      <c r="L50" s="91"/>
      <c r="N50" s="20"/>
    </row>
    <row r="51" spans="2:14" ht="13.05" customHeight="1" thickBot="1">
      <c r="B51" s="140"/>
      <c r="C51" s="241"/>
      <c r="D51" s="296">
        <v>1</v>
      </c>
      <c r="E51" s="367"/>
      <c r="F51" s="291"/>
      <c r="G51" s="292" t="str">
        <f t="shared" si="0"/>
        <v/>
      </c>
      <c r="I51" s="528"/>
      <c r="J51" s="531"/>
      <c r="K51" s="534"/>
      <c r="L51" s="91"/>
      <c r="N51" s="20"/>
    </row>
    <row r="52" spans="2:14" ht="12" customHeight="1">
      <c r="B52" s="140">
        <v>15</v>
      </c>
      <c r="C52" s="299"/>
      <c r="D52" s="294">
        <v>1.8</v>
      </c>
      <c r="E52" s="368"/>
      <c r="F52" s="288"/>
      <c r="G52" s="289" t="str">
        <f t="shared" si="0"/>
        <v/>
      </c>
      <c r="I52" s="526" t="str">
        <f>IF(E52="","",SUM(E52:E54))</f>
        <v/>
      </c>
      <c r="J52" s="529" t="str">
        <f>IF(E52="","",SUM(F52:F54))</f>
        <v/>
      </c>
      <c r="K52" s="532" t="str">
        <f>IF(E52="","",I52/(45+J52))</f>
        <v/>
      </c>
      <c r="L52" s="93"/>
      <c r="N52" s="20"/>
    </row>
    <row r="53" spans="2:14" ht="12" customHeight="1">
      <c r="B53" s="140"/>
      <c r="C53" s="140"/>
      <c r="D53" s="295">
        <v>1.4</v>
      </c>
      <c r="E53" s="366"/>
      <c r="F53" s="290"/>
      <c r="G53" s="215" t="str">
        <f t="shared" si="0"/>
        <v/>
      </c>
      <c r="I53" s="527"/>
      <c r="J53" s="530"/>
      <c r="K53" s="533"/>
      <c r="L53" s="91"/>
      <c r="N53" s="20"/>
    </row>
    <row r="54" spans="2:14" ht="13.05" customHeight="1" thickBot="1">
      <c r="B54" s="140"/>
      <c r="C54" s="241"/>
      <c r="D54" s="296">
        <v>1</v>
      </c>
      <c r="E54" s="367"/>
      <c r="F54" s="291"/>
      <c r="G54" s="292" t="str">
        <f t="shared" si="0"/>
        <v/>
      </c>
      <c r="I54" s="528"/>
      <c r="J54" s="531"/>
      <c r="K54" s="534"/>
      <c r="L54" s="91"/>
      <c r="N54" s="20"/>
    </row>
    <row r="55" spans="2:14" ht="12" customHeight="1">
      <c r="B55" s="140">
        <v>16</v>
      </c>
      <c r="C55" s="299"/>
      <c r="D55" s="294">
        <v>1.8</v>
      </c>
      <c r="E55" s="368"/>
      <c r="F55" s="288"/>
      <c r="G55" s="289" t="str">
        <f t="shared" si="0"/>
        <v/>
      </c>
      <c r="I55" s="526" t="str">
        <f>IF(E55="","",SUM(E55:E57))</f>
        <v/>
      </c>
      <c r="J55" s="529" t="str">
        <f>IF(E55="","",SUM(F55:F57))</f>
        <v/>
      </c>
      <c r="K55" s="532" t="str">
        <f>IF(E55="","",I55/(45+J55))</f>
        <v/>
      </c>
      <c r="L55" s="93"/>
      <c r="N55" s="20"/>
    </row>
    <row r="56" spans="2:14" ht="12" customHeight="1">
      <c r="B56" s="140"/>
      <c r="C56" s="140"/>
      <c r="D56" s="295">
        <v>1.4</v>
      </c>
      <c r="E56" s="366"/>
      <c r="F56" s="290"/>
      <c r="G56" s="215" t="str">
        <f t="shared" si="0"/>
        <v/>
      </c>
      <c r="I56" s="527"/>
      <c r="J56" s="530"/>
      <c r="K56" s="533"/>
      <c r="L56" s="91"/>
      <c r="N56" s="20"/>
    </row>
    <row r="57" spans="2:14" ht="13.05" customHeight="1" thickBot="1">
      <c r="B57" s="140"/>
      <c r="C57" s="241"/>
      <c r="D57" s="296">
        <v>1</v>
      </c>
      <c r="E57" s="367"/>
      <c r="F57" s="291"/>
      <c r="G57" s="292" t="str">
        <f t="shared" si="0"/>
        <v/>
      </c>
      <c r="I57" s="528"/>
      <c r="J57" s="531"/>
      <c r="K57" s="534"/>
      <c r="L57" s="91"/>
      <c r="N57" s="20"/>
    </row>
    <row r="58" spans="2:14" ht="12" customHeight="1">
      <c r="B58" s="140">
        <v>17</v>
      </c>
      <c r="C58" s="299"/>
      <c r="D58" s="294">
        <v>1.8</v>
      </c>
      <c r="E58" s="368"/>
      <c r="F58" s="288"/>
      <c r="G58" s="289" t="str">
        <f t="shared" si="0"/>
        <v/>
      </c>
      <c r="I58" s="526" t="str">
        <f>IF(E58="","",SUM(E58:E60))</f>
        <v/>
      </c>
      <c r="J58" s="529" t="str">
        <f>IF(E58="","",SUM(F58:F60))</f>
        <v/>
      </c>
      <c r="K58" s="532" t="str">
        <f>IF(E58="","",I58/(45+J58))</f>
        <v/>
      </c>
      <c r="L58" s="93"/>
      <c r="N58" s="20"/>
    </row>
    <row r="59" spans="2:14" ht="12" customHeight="1">
      <c r="B59" s="140"/>
      <c r="C59" s="140"/>
      <c r="D59" s="295">
        <v>1.4</v>
      </c>
      <c r="E59" s="366"/>
      <c r="F59" s="290"/>
      <c r="G59" s="215" t="str">
        <f t="shared" si="0"/>
        <v/>
      </c>
      <c r="I59" s="527"/>
      <c r="J59" s="530"/>
      <c r="K59" s="533"/>
      <c r="L59" s="91"/>
      <c r="N59" s="20"/>
    </row>
    <row r="60" spans="2:14" ht="13.05" customHeight="1" thickBot="1">
      <c r="B60" s="140"/>
      <c r="C60" s="241"/>
      <c r="D60" s="296">
        <v>1</v>
      </c>
      <c r="E60" s="367"/>
      <c r="F60" s="291"/>
      <c r="G60" s="292" t="str">
        <f t="shared" si="0"/>
        <v/>
      </c>
      <c r="I60" s="528"/>
      <c r="J60" s="531"/>
      <c r="K60" s="534"/>
      <c r="L60" s="91"/>
      <c r="N60" s="20"/>
    </row>
    <row r="61" spans="2:14" ht="12" customHeight="1">
      <c r="B61" s="140">
        <v>18</v>
      </c>
      <c r="C61" s="299"/>
      <c r="D61" s="294">
        <v>1.8</v>
      </c>
      <c r="E61" s="368"/>
      <c r="F61" s="288"/>
      <c r="G61" s="289" t="str">
        <f t="shared" si="0"/>
        <v/>
      </c>
      <c r="I61" s="526" t="str">
        <f>IF(E61="","",SUM(E61:E63))</f>
        <v/>
      </c>
      <c r="J61" s="529" t="str">
        <f>IF(E61="","",SUM(F61:F63))</f>
        <v/>
      </c>
      <c r="K61" s="532" t="str">
        <f>IF(E61="","",I61/(45+J61))</f>
        <v/>
      </c>
      <c r="L61" s="93"/>
      <c r="N61" s="20"/>
    </row>
    <row r="62" spans="2:14" ht="12" customHeight="1">
      <c r="B62" s="140"/>
      <c r="C62" s="140"/>
      <c r="D62" s="295">
        <v>1.4</v>
      </c>
      <c r="E62" s="366"/>
      <c r="F62" s="290"/>
      <c r="G62" s="215" t="str">
        <f t="shared" si="0"/>
        <v/>
      </c>
      <c r="I62" s="527"/>
      <c r="J62" s="530"/>
      <c r="K62" s="533"/>
      <c r="L62" s="91"/>
      <c r="N62" s="20"/>
    </row>
    <row r="63" spans="2:14" ht="13.05" customHeight="1" thickBot="1">
      <c r="B63" s="140"/>
      <c r="C63" s="241"/>
      <c r="D63" s="296">
        <v>1</v>
      </c>
      <c r="E63" s="367"/>
      <c r="F63" s="291"/>
      <c r="G63" s="292" t="str">
        <f t="shared" si="0"/>
        <v/>
      </c>
      <c r="I63" s="528"/>
      <c r="J63" s="531"/>
      <c r="K63" s="534"/>
      <c r="L63" s="91"/>
      <c r="N63" s="20"/>
    </row>
    <row r="64" spans="2:14" ht="12" customHeight="1">
      <c r="B64" s="140">
        <v>19</v>
      </c>
      <c r="C64" s="299"/>
      <c r="D64" s="294">
        <v>1.8</v>
      </c>
      <c r="E64" s="368"/>
      <c r="F64" s="288"/>
      <c r="G64" s="289" t="str">
        <f t="shared" si="0"/>
        <v/>
      </c>
      <c r="I64" s="526" t="str">
        <f>IF(E64="","",SUM(E64:E66))</f>
        <v/>
      </c>
      <c r="J64" s="529" t="str">
        <f>IF(E64="","",SUM(F64:F66))</f>
        <v/>
      </c>
      <c r="K64" s="532" t="str">
        <f>IF(E64="","",I64/(45+J64))</f>
        <v/>
      </c>
      <c r="L64" s="93"/>
      <c r="N64" s="20"/>
    </row>
    <row r="65" spans="2:14" ht="12" customHeight="1">
      <c r="B65" s="140"/>
      <c r="D65" s="295">
        <v>1.4</v>
      </c>
      <c r="E65" s="366"/>
      <c r="F65" s="290"/>
      <c r="G65" s="215" t="str">
        <f t="shared" si="0"/>
        <v/>
      </c>
      <c r="I65" s="527"/>
      <c r="J65" s="530"/>
      <c r="K65" s="533"/>
      <c r="L65" s="91"/>
      <c r="N65" s="20"/>
    </row>
    <row r="66" spans="2:14" ht="13.05" customHeight="1" thickBot="1">
      <c r="B66" s="140"/>
      <c r="C66" s="241"/>
      <c r="D66" s="296">
        <v>1</v>
      </c>
      <c r="E66" s="367"/>
      <c r="F66" s="291"/>
      <c r="G66" s="292" t="str">
        <f t="shared" si="0"/>
        <v/>
      </c>
      <c r="I66" s="528"/>
      <c r="J66" s="531"/>
      <c r="K66" s="534"/>
      <c r="L66" s="91"/>
      <c r="N66" s="20"/>
    </row>
    <row r="67" spans="2:14" ht="12" customHeight="1">
      <c r="B67" s="140">
        <v>20</v>
      </c>
      <c r="C67" s="299"/>
      <c r="D67" s="294">
        <v>1.8</v>
      </c>
      <c r="E67" s="368"/>
      <c r="F67" s="288"/>
      <c r="G67" s="289" t="str">
        <f t="shared" si="0"/>
        <v/>
      </c>
      <c r="I67" s="526" t="str">
        <f>IF(E67="","",SUM(E67:E69))</f>
        <v/>
      </c>
      <c r="J67" s="529" t="str">
        <f>IF(E67="","",SUM(F67:F69))</f>
        <v/>
      </c>
      <c r="K67" s="532" t="str">
        <f>IF(E67="","",I67/(45+J67))</f>
        <v/>
      </c>
      <c r="L67" s="93"/>
      <c r="N67" s="20"/>
    </row>
    <row r="68" spans="2:14" ht="12" customHeight="1">
      <c r="B68" s="140"/>
      <c r="C68" s="140"/>
      <c r="D68" s="295">
        <v>1.4</v>
      </c>
      <c r="E68" s="366"/>
      <c r="F68" s="290"/>
      <c r="G68" s="215" t="str">
        <f t="shared" si="0"/>
        <v/>
      </c>
      <c r="I68" s="527"/>
      <c r="J68" s="530"/>
      <c r="K68" s="533"/>
      <c r="L68" s="91"/>
      <c r="N68" s="20"/>
    </row>
    <row r="69" spans="2:14" ht="13.05" customHeight="1" thickBot="1">
      <c r="B69" s="140"/>
      <c r="C69" s="241"/>
      <c r="D69" s="296">
        <v>1</v>
      </c>
      <c r="E69" s="367"/>
      <c r="F69" s="291"/>
      <c r="G69" s="292" t="str">
        <f t="shared" si="0"/>
        <v/>
      </c>
      <c r="I69" s="528"/>
      <c r="J69" s="531"/>
      <c r="K69" s="534"/>
      <c r="L69" s="91"/>
      <c r="N69" s="20"/>
    </row>
    <row r="70" spans="2:14" ht="12" customHeight="1">
      <c r="B70" s="140">
        <v>21</v>
      </c>
      <c r="C70" s="299"/>
      <c r="D70" s="294">
        <v>1.8</v>
      </c>
      <c r="E70" s="368"/>
      <c r="F70" s="288"/>
      <c r="G70" s="289" t="str">
        <f t="shared" si="0"/>
        <v/>
      </c>
      <c r="I70" s="526" t="str">
        <f>IF(E70="","",SUM(E70:E72))</f>
        <v/>
      </c>
      <c r="J70" s="529" t="str">
        <f>IF(E70="","",SUM(F70:F72))</f>
        <v/>
      </c>
      <c r="K70" s="532" t="str">
        <f>IF(E70="","",I70/(45+J70))</f>
        <v/>
      </c>
      <c r="L70" s="93"/>
      <c r="N70" s="20"/>
    </row>
    <row r="71" spans="2:14" ht="12" customHeight="1">
      <c r="B71" s="140"/>
      <c r="C71" s="140"/>
      <c r="D71" s="295">
        <v>1.4</v>
      </c>
      <c r="E71" s="366"/>
      <c r="F71" s="290"/>
      <c r="G71" s="215" t="str">
        <f t="shared" si="0"/>
        <v/>
      </c>
      <c r="I71" s="527"/>
      <c r="J71" s="530"/>
      <c r="K71" s="533"/>
      <c r="L71" s="91"/>
      <c r="N71" s="20"/>
    </row>
    <row r="72" spans="2:14" ht="13.05" customHeight="1" thickBot="1">
      <c r="B72" s="140"/>
      <c r="C72" s="241"/>
      <c r="D72" s="296">
        <v>1</v>
      </c>
      <c r="E72" s="367"/>
      <c r="F72" s="291"/>
      <c r="G72" s="292" t="str">
        <f t="shared" si="0"/>
        <v/>
      </c>
      <c r="I72" s="528"/>
      <c r="J72" s="531"/>
      <c r="K72" s="534"/>
      <c r="L72" s="91"/>
      <c r="N72" s="20"/>
    </row>
    <row r="73" spans="2:14" ht="12" customHeight="1">
      <c r="B73" s="140">
        <v>22</v>
      </c>
      <c r="C73" s="299"/>
      <c r="D73" s="294">
        <v>1.8</v>
      </c>
      <c r="E73" s="368"/>
      <c r="F73" s="288"/>
      <c r="G73" s="289" t="str">
        <f t="shared" si="0"/>
        <v/>
      </c>
      <c r="I73" s="526" t="str">
        <f>IF(E73="","",SUM(E73:E75))</f>
        <v/>
      </c>
      <c r="J73" s="529" t="str">
        <f>IF(E73="","",SUM(F73:F75))</f>
        <v/>
      </c>
      <c r="K73" s="532" t="str">
        <f>IF(E73="","",I73/(45+J73))</f>
        <v/>
      </c>
      <c r="L73" s="93"/>
      <c r="N73" s="20"/>
    </row>
    <row r="74" spans="2:14" ht="12" customHeight="1">
      <c r="B74" s="140"/>
      <c r="C74" s="140"/>
      <c r="D74" s="295">
        <v>1.4</v>
      </c>
      <c r="E74" s="366"/>
      <c r="F74" s="290"/>
      <c r="G74" s="215" t="str">
        <f t="shared" si="0"/>
        <v/>
      </c>
      <c r="I74" s="527"/>
      <c r="J74" s="530"/>
      <c r="K74" s="533"/>
      <c r="L74" s="91"/>
      <c r="N74" s="20"/>
    </row>
    <row r="75" spans="2:14" ht="13.05" customHeight="1" thickBot="1">
      <c r="B75" s="140"/>
      <c r="C75" s="241"/>
      <c r="D75" s="296">
        <v>1</v>
      </c>
      <c r="E75" s="367"/>
      <c r="F75" s="291"/>
      <c r="G75" s="292" t="str">
        <f t="shared" ref="G75:G99" si="1">IF(E75="","",E75/(15+F75))</f>
        <v/>
      </c>
      <c r="I75" s="528"/>
      <c r="J75" s="531"/>
      <c r="K75" s="534"/>
      <c r="L75" s="91"/>
      <c r="N75" s="20"/>
    </row>
    <row r="76" spans="2:14" ht="12" customHeight="1">
      <c r="B76" s="140">
        <v>23</v>
      </c>
      <c r="C76" s="299"/>
      <c r="D76" s="294">
        <v>1.8</v>
      </c>
      <c r="E76" s="368"/>
      <c r="F76" s="288"/>
      <c r="G76" s="289" t="str">
        <f t="shared" si="1"/>
        <v/>
      </c>
      <c r="I76" s="526" t="str">
        <f>IF(E76="","",SUM(E76:E78))</f>
        <v/>
      </c>
      <c r="J76" s="529" t="str">
        <f>IF(E76="","",SUM(F76:F78))</f>
        <v/>
      </c>
      <c r="K76" s="532" t="str">
        <f>IF(E76="","",I76/(45+J76))</f>
        <v/>
      </c>
      <c r="L76" s="93"/>
      <c r="N76" s="20"/>
    </row>
    <row r="77" spans="2:14" ht="12" customHeight="1">
      <c r="B77" s="140"/>
      <c r="C77" s="140"/>
      <c r="D77" s="295">
        <v>1.4</v>
      </c>
      <c r="E77" s="366"/>
      <c r="F77" s="290"/>
      <c r="G77" s="215" t="str">
        <f t="shared" si="1"/>
        <v/>
      </c>
      <c r="I77" s="527"/>
      <c r="J77" s="530"/>
      <c r="K77" s="533"/>
      <c r="L77" s="91"/>
      <c r="N77" s="20"/>
    </row>
    <row r="78" spans="2:14" ht="13.05" customHeight="1" thickBot="1">
      <c r="B78" s="140"/>
      <c r="C78" s="241"/>
      <c r="D78" s="296">
        <v>1</v>
      </c>
      <c r="E78" s="367"/>
      <c r="F78" s="291"/>
      <c r="G78" s="292" t="str">
        <f t="shared" si="1"/>
        <v/>
      </c>
      <c r="I78" s="528"/>
      <c r="J78" s="531"/>
      <c r="K78" s="534"/>
      <c r="L78" s="91"/>
      <c r="N78" s="20"/>
    </row>
    <row r="79" spans="2:14" ht="12" customHeight="1">
      <c r="B79" s="140">
        <v>24</v>
      </c>
      <c r="C79" s="299"/>
      <c r="D79" s="294">
        <v>1.8</v>
      </c>
      <c r="E79" s="368"/>
      <c r="F79" s="288"/>
      <c r="G79" s="289" t="str">
        <f t="shared" si="1"/>
        <v/>
      </c>
      <c r="I79" s="526" t="str">
        <f>IF(E79="","",SUM(E79:E81))</f>
        <v/>
      </c>
      <c r="J79" s="529" t="str">
        <f>IF(E79="","",SUM(F79:F81))</f>
        <v/>
      </c>
      <c r="K79" s="532" t="str">
        <f>IF(E79="","",I79/(45+J79))</f>
        <v/>
      </c>
      <c r="L79" s="93"/>
      <c r="N79" s="20"/>
    </row>
    <row r="80" spans="2:14" ht="12" customHeight="1">
      <c r="B80" s="140"/>
      <c r="C80" s="140"/>
      <c r="D80" s="295">
        <v>1.4</v>
      </c>
      <c r="E80" s="366"/>
      <c r="F80" s="290"/>
      <c r="G80" s="215" t="str">
        <f t="shared" si="1"/>
        <v/>
      </c>
      <c r="I80" s="527"/>
      <c r="J80" s="530"/>
      <c r="K80" s="533"/>
      <c r="L80" s="91"/>
      <c r="N80" s="20"/>
    </row>
    <row r="81" spans="2:14" ht="13.05" customHeight="1" thickBot="1">
      <c r="B81" s="140"/>
      <c r="C81" s="241"/>
      <c r="D81" s="296">
        <v>1</v>
      </c>
      <c r="E81" s="367"/>
      <c r="F81" s="291"/>
      <c r="G81" s="292" t="str">
        <f t="shared" si="1"/>
        <v/>
      </c>
      <c r="I81" s="528"/>
      <c r="J81" s="531"/>
      <c r="K81" s="534"/>
      <c r="L81" s="91"/>
      <c r="N81" s="20"/>
    </row>
    <row r="82" spans="2:14" ht="12" customHeight="1">
      <c r="B82" s="140">
        <v>25</v>
      </c>
      <c r="C82" s="299"/>
      <c r="D82" s="294">
        <v>1.8</v>
      </c>
      <c r="E82" s="368"/>
      <c r="F82" s="288"/>
      <c r="G82" s="289" t="str">
        <f t="shared" si="1"/>
        <v/>
      </c>
      <c r="I82" s="526" t="str">
        <f>IF(E82="","",SUM(E82:E84))</f>
        <v/>
      </c>
      <c r="J82" s="529" t="str">
        <f>IF(E82="","",SUM(F82:F84))</f>
        <v/>
      </c>
      <c r="K82" s="532" t="str">
        <f>IF(E82="","",I82/(45+J82))</f>
        <v/>
      </c>
      <c r="L82" s="93"/>
      <c r="N82" s="20"/>
    </row>
    <row r="83" spans="2:14" ht="12" customHeight="1">
      <c r="B83" s="140"/>
      <c r="C83" s="140"/>
      <c r="D83" s="295">
        <v>1.4</v>
      </c>
      <c r="E83" s="366"/>
      <c r="F83" s="290"/>
      <c r="G83" s="215" t="str">
        <f t="shared" si="1"/>
        <v/>
      </c>
      <c r="I83" s="527"/>
      <c r="J83" s="530"/>
      <c r="K83" s="533"/>
      <c r="L83" s="91"/>
      <c r="N83" s="20"/>
    </row>
    <row r="84" spans="2:14" ht="13.05" customHeight="1" thickBot="1">
      <c r="B84" s="140"/>
      <c r="C84" s="241"/>
      <c r="D84" s="296">
        <v>1</v>
      </c>
      <c r="E84" s="367"/>
      <c r="F84" s="291"/>
      <c r="G84" s="292" t="str">
        <f t="shared" si="1"/>
        <v/>
      </c>
      <c r="I84" s="528"/>
      <c r="J84" s="531"/>
      <c r="K84" s="534"/>
      <c r="L84" s="91"/>
      <c r="N84" s="20"/>
    </row>
    <row r="85" spans="2:14" ht="12" customHeight="1">
      <c r="B85" s="140">
        <v>26</v>
      </c>
      <c r="C85" s="299"/>
      <c r="D85" s="294">
        <v>1.8</v>
      </c>
      <c r="E85" s="368"/>
      <c r="F85" s="288"/>
      <c r="G85" s="289" t="str">
        <f t="shared" si="1"/>
        <v/>
      </c>
      <c r="I85" s="526" t="str">
        <f>IF(E85="","",SUM(E85:E87))</f>
        <v/>
      </c>
      <c r="J85" s="529" t="str">
        <f>IF(E85="","",SUM(F85:F87))</f>
        <v/>
      </c>
      <c r="K85" s="532" t="str">
        <f>IF(E85="","",I85/(45+J85))</f>
        <v/>
      </c>
      <c r="L85" s="93"/>
      <c r="N85" s="20"/>
    </row>
    <row r="86" spans="2:14" ht="12" customHeight="1">
      <c r="B86" s="140"/>
      <c r="C86" s="140"/>
      <c r="D86" s="295">
        <v>1.4</v>
      </c>
      <c r="E86" s="366"/>
      <c r="F86" s="290"/>
      <c r="G86" s="215" t="str">
        <f t="shared" si="1"/>
        <v/>
      </c>
      <c r="I86" s="527"/>
      <c r="J86" s="530"/>
      <c r="K86" s="533"/>
      <c r="L86" s="91"/>
      <c r="N86" s="20"/>
    </row>
    <row r="87" spans="2:14" ht="13.05" customHeight="1" thickBot="1">
      <c r="B87" s="140"/>
      <c r="C87" s="241"/>
      <c r="D87" s="296">
        <v>1</v>
      </c>
      <c r="E87" s="367"/>
      <c r="F87" s="291"/>
      <c r="G87" s="292" t="str">
        <f t="shared" si="1"/>
        <v/>
      </c>
      <c r="I87" s="528"/>
      <c r="J87" s="531"/>
      <c r="K87" s="534"/>
      <c r="L87" s="91"/>
      <c r="N87" s="20"/>
    </row>
    <row r="88" spans="2:14" ht="12" customHeight="1">
      <c r="B88" s="140">
        <v>27</v>
      </c>
      <c r="C88" s="299"/>
      <c r="D88" s="294">
        <v>1.8</v>
      </c>
      <c r="E88" s="368"/>
      <c r="F88" s="288"/>
      <c r="G88" s="289" t="str">
        <f t="shared" si="1"/>
        <v/>
      </c>
      <c r="I88" s="526" t="str">
        <f>IF(E88="","",SUM(E88:E90))</f>
        <v/>
      </c>
      <c r="J88" s="529" t="str">
        <f>IF(E88="","",SUM(F88:F90))</f>
        <v/>
      </c>
      <c r="K88" s="532" t="str">
        <f>IF(E88="","",I88/(45+J88))</f>
        <v/>
      </c>
      <c r="L88" s="93"/>
      <c r="N88" s="20"/>
    </row>
    <row r="89" spans="2:14" ht="12" customHeight="1">
      <c r="B89" s="140"/>
      <c r="C89" s="140"/>
      <c r="D89" s="295">
        <v>1.4</v>
      </c>
      <c r="E89" s="366"/>
      <c r="F89" s="290"/>
      <c r="G89" s="215" t="str">
        <f t="shared" si="1"/>
        <v/>
      </c>
      <c r="I89" s="527"/>
      <c r="J89" s="530"/>
      <c r="K89" s="533"/>
      <c r="L89" s="91"/>
      <c r="N89" s="20"/>
    </row>
    <row r="90" spans="2:14" ht="13.05" customHeight="1" thickBot="1">
      <c r="B90" s="140"/>
      <c r="C90" s="241"/>
      <c r="D90" s="296">
        <v>1</v>
      </c>
      <c r="E90" s="367"/>
      <c r="F90" s="291"/>
      <c r="G90" s="292" t="str">
        <f t="shared" si="1"/>
        <v/>
      </c>
      <c r="I90" s="528"/>
      <c r="J90" s="531"/>
      <c r="K90" s="534"/>
      <c r="L90" s="91"/>
      <c r="N90" s="20"/>
    </row>
    <row r="91" spans="2:14" ht="12" customHeight="1">
      <c r="B91" s="140">
        <v>28</v>
      </c>
      <c r="C91" s="299"/>
      <c r="D91" s="294">
        <v>1.8</v>
      </c>
      <c r="E91" s="368"/>
      <c r="F91" s="288"/>
      <c r="G91" s="289" t="str">
        <f t="shared" si="1"/>
        <v/>
      </c>
      <c r="I91" s="526" t="str">
        <f>IF(E91="","",SUM(E91:E93))</f>
        <v/>
      </c>
      <c r="J91" s="529" t="str">
        <f>IF(E91="","",SUM(F91:F93))</f>
        <v/>
      </c>
      <c r="K91" s="532" t="str">
        <f>IF(E91="","",I91/(45+J91))</f>
        <v/>
      </c>
      <c r="L91" s="93"/>
      <c r="N91" s="20"/>
    </row>
    <row r="92" spans="2:14" ht="12" customHeight="1">
      <c r="B92" s="140"/>
      <c r="C92" s="140"/>
      <c r="D92" s="295">
        <v>1.4</v>
      </c>
      <c r="E92" s="366"/>
      <c r="F92" s="290"/>
      <c r="G92" s="215" t="str">
        <f t="shared" si="1"/>
        <v/>
      </c>
      <c r="I92" s="527"/>
      <c r="J92" s="530"/>
      <c r="K92" s="533"/>
      <c r="L92" s="91"/>
      <c r="N92" s="20"/>
    </row>
    <row r="93" spans="2:14" ht="13.05" customHeight="1" thickBot="1">
      <c r="B93" s="140"/>
      <c r="C93" s="241"/>
      <c r="D93" s="296">
        <v>1</v>
      </c>
      <c r="E93" s="367"/>
      <c r="F93" s="291"/>
      <c r="G93" s="292" t="str">
        <f t="shared" si="1"/>
        <v/>
      </c>
      <c r="I93" s="528"/>
      <c r="J93" s="531"/>
      <c r="K93" s="534"/>
      <c r="L93" s="91"/>
      <c r="N93" s="20"/>
    </row>
    <row r="94" spans="2:14" ht="12" customHeight="1">
      <c r="B94" s="140">
        <v>29</v>
      </c>
      <c r="C94" s="299"/>
      <c r="D94" s="294">
        <v>1.8</v>
      </c>
      <c r="E94" s="368"/>
      <c r="F94" s="288"/>
      <c r="G94" s="289" t="str">
        <f t="shared" si="1"/>
        <v/>
      </c>
      <c r="I94" s="526" t="str">
        <f>IF(E94="","",SUM(E94:E96))</f>
        <v/>
      </c>
      <c r="J94" s="529" t="str">
        <f>IF(E94="","",SUM(F94:F96))</f>
        <v/>
      </c>
      <c r="K94" s="532" t="str">
        <f>IF(E94="","",I94/(45+J94))</f>
        <v/>
      </c>
      <c r="L94" s="93"/>
      <c r="N94" s="20"/>
    </row>
    <row r="95" spans="2:14" ht="12" customHeight="1">
      <c r="B95" s="140"/>
      <c r="C95" s="140"/>
      <c r="D95" s="295">
        <v>1.4</v>
      </c>
      <c r="E95" s="366"/>
      <c r="F95" s="290"/>
      <c r="G95" s="215" t="str">
        <f t="shared" si="1"/>
        <v/>
      </c>
      <c r="I95" s="527"/>
      <c r="J95" s="530"/>
      <c r="K95" s="533"/>
      <c r="L95" s="91"/>
      <c r="N95" s="20"/>
    </row>
    <row r="96" spans="2:14" ht="13.05" customHeight="1" thickBot="1">
      <c r="B96" s="140"/>
      <c r="C96" s="241"/>
      <c r="D96" s="296">
        <v>1</v>
      </c>
      <c r="E96" s="367"/>
      <c r="F96" s="291"/>
      <c r="G96" s="292" t="str">
        <f t="shared" si="1"/>
        <v/>
      </c>
      <c r="I96" s="528"/>
      <c r="J96" s="531"/>
      <c r="K96" s="534"/>
      <c r="L96" s="91"/>
      <c r="N96" s="20"/>
    </row>
    <row r="97" spans="2:14" ht="12" customHeight="1">
      <c r="B97" s="140">
        <v>30</v>
      </c>
      <c r="C97" s="299"/>
      <c r="D97" s="294">
        <v>1.8</v>
      </c>
      <c r="E97" s="368"/>
      <c r="F97" s="288"/>
      <c r="G97" s="289" t="str">
        <f t="shared" si="1"/>
        <v/>
      </c>
      <c r="I97" s="527" t="str">
        <f>IF(E97="","",SUM(E97:E99))</f>
        <v/>
      </c>
      <c r="J97" s="530" t="str">
        <f>IF(E97="","",SUM(F97:F99))</f>
        <v/>
      </c>
      <c r="K97" s="533" t="str">
        <f>IF(E97="","",I97/(45+J97))</f>
        <v/>
      </c>
      <c r="L97" s="93"/>
      <c r="N97" s="20"/>
    </row>
    <row r="98" spans="2:14" ht="12" customHeight="1">
      <c r="B98" s="82"/>
      <c r="C98" s="92"/>
      <c r="D98" s="295">
        <v>1.4</v>
      </c>
      <c r="E98" s="366"/>
      <c r="F98" s="290"/>
      <c r="G98" s="215" t="str">
        <f t="shared" si="1"/>
        <v/>
      </c>
      <c r="I98" s="527"/>
      <c r="J98" s="530"/>
      <c r="K98" s="533"/>
      <c r="L98" s="172"/>
      <c r="N98" s="20"/>
    </row>
    <row r="99" spans="2:14" ht="13.05" customHeight="1" thickBot="1">
      <c r="B99" s="82"/>
      <c r="C99" s="92"/>
      <c r="D99" s="293">
        <v>1</v>
      </c>
      <c r="E99" s="369"/>
      <c r="F99" s="287"/>
      <c r="G99" s="242" t="str">
        <f t="shared" si="1"/>
        <v/>
      </c>
      <c r="I99" s="527"/>
      <c r="J99" s="530"/>
      <c r="K99" s="533"/>
      <c r="L99" s="91"/>
      <c r="N99" s="20"/>
    </row>
  </sheetData>
  <mergeCells count="114">
    <mergeCell ref="M5:Q6"/>
    <mergeCell ref="M22:Q23"/>
    <mergeCell ref="I13:I15"/>
    <mergeCell ref="J13:J15"/>
    <mergeCell ref="K13:K15"/>
    <mergeCell ref="I19:I21"/>
    <mergeCell ref="B3:K3"/>
    <mergeCell ref="B2:K2"/>
    <mergeCell ref="B4:K4"/>
    <mergeCell ref="G6:K6"/>
    <mergeCell ref="I8:K8"/>
    <mergeCell ref="O14:P14"/>
    <mergeCell ref="M4:N4"/>
    <mergeCell ref="I28:I30"/>
    <mergeCell ref="J28:J30"/>
    <mergeCell ref="K28:K30"/>
    <mergeCell ref="I31:I33"/>
    <mergeCell ref="J31:J33"/>
    <mergeCell ref="K31:K33"/>
    <mergeCell ref="O8:P8"/>
    <mergeCell ref="C6:E6"/>
    <mergeCell ref="I10:I12"/>
    <mergeCell ref="J10:J12"/>
    <mergeCell ref="K10:K12"/>
    <mergeCell ref="I22:I24"/>
    <mergeCell ref="J22:J24"/>
    <mergeCell ref="K22:K24"/>
    <mergeCell ref="I25:I27"/>
    <mergeCell ref="J25:J27"/>
    <mergeCell ref="K25:K27"/>
    <mergeCell ref="J19:J21"/>
    <mergeCell ref="K19:K21"/>
    <mergeCell ref="I16:I18"/>
    <mergeCell ref="J16:J18"/>
    <mergeCell ref="K16:K18"/>
    <mergeCell ref="O13:P13"/>
    <mergeCell ref="M18:Q21"/>
    <mergeCell ref="I40:I42"/>
    <mergeCell ref="J40:J42"/>
    <mergeCell ref="K40:K42"/>
    <mergeCell ref="I43:I45"/>
    <mergeCell ref="J43:J45"/>
    <mergeCell ref="K43:K45"/>
    <mergeCell ref="I34:I36"/>
    <mergeCell ref="J34:J36"/>
    <mergeCell ref="K34:K36"/>
    <mergeCell ref="I37:I39"/>
    <mergeCell ref="J37:J39"/>
    <mergeCell ref="K37:K39"/>
    <mergeCell ref="I52:I54"/>
    <mergeCell ref="J52:J54"/>
    <mergeCell ref="K52:K54"/>
    <mergeCell ref="I55:I57"/>
    <mergeCell ref="J55:J57"/>
    <mergeCell ref="K55:K57"/>
    <mergeCell ref="I46:I48"/>
    <mergeCell ref="J46:J48"/>
    <mergeCell ref="K46:K48"/>
    <mergeCell ref="I49:I51"/>
    <mergeCell ref="J49:J51"/>
    <mergeCell ref="K49:K51"/>
    <mergeCell ref="I64:I66"/>
    <mergeCell ref="J64:J66"/>
    <mergeCell ref="K64:K66"/>
    <mergeCell ref="I58:I60"/>
    <mergeCell ref="J58:J60"/>
    <mergeCell ref="K58:K60"/>
    <mergeCell ref="I61:I63"/>
    <mergeCell ref="J61:J63"/>
    <mergeCell ref="K61:K63"/>
    <mergeCell ref="I73:I75"/>
    <mergeCell ref="J73:J75"/>
    <mergeCell ref="K73:K75"/>
    <mergeCell ref="I76:I78"/>
    <mergeCell ref="J76:J78"/>
    <mergeCell ref="K76:K78"/>
    <mergeCell ref="I67:I69"/>
    <mergeCell ref="J67:J69"/>
    <mergeCell ref="K67:K69"/>
    <mergeCell ref="I70:I72"/>
    <mergeCell ref="J70:J72"/>
    <mergeCell ref="K70:K72"/>
    <mergeCell ref="I97:I99"/>
    <mergeCell ref="J97:J99"/>
    <mergeCell ref="K97:K99"/>
    <mergeCell ref="I91:I93"/>
    <mergeCell ref="J91:J93"/>
    <mergeCell ref="K91:K93"/>
    <mergeCell ref="I94:I96"/>
    <mergeCell ref="J94:J96"/>
    <mergeCell ref="K94:K96"/>
    <mergeCell ref="I85:I87"/>
    <mergeCell ref="J85:J87"/>
    <mergeCell ref="K85:K87"/>
    <mergeCell ref="I88:I90"/>
    <mergeCell ref="J88:J90"/>
    <mergeCell ref="K88:K90"/>
    <mergeCell ref="I79:I81"/>
    <mergeCell ref="J79:J81"/>
    <mergeCell ref="K79:K81"/>
    <mergeCell ref="I82:I84"/>
    <mergeCell ref="J82:J84"/>
    <mergeCell ref="K82:K84"/>
    <mergeCell ref="M36:Q42"/>
    <mergeCell ref="O29:P29"/>
    <mergeCell ref="O30:P30"/>
    <mergeCell ref="O31:P31"/>
    <mergeCell ref="O15:P15"/>
    <mergeCell ref="O16:P16"/>
    <mergeCell ref="O27:P27"/>
    <mergeCell ref="M24:Q25"/>
    <mergeCell ref="O32:P32"/>
    <mergeCell ref="O34:P34"/>
    <mergeCell ref="O33:P33"/>
  </mergeCells>
  <phoneticPr fontId="1" type="noConversion"/>
  <pageMargins left="0.7" right="0.7" top="0.75" bottom="0.75" header="0.3" footer="0.3"/>
  <pageSetup orientation="portrait" r:id="rId1"/>
  <ignoredErrors>
    <ignoredError sqref="I13:J13 I10:J10 I16:J16 I19:J19"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FE605-991C-FA42-95E4-4DB692E250B2}">
  <sheetPr codeName="Sheet4">
    <tabColor theme="4" tint="0.59999389629810485"/>
  </sheetPr>
  <dimension ref="B2:H13"/>
  <sheetViews>
    <sheetView showGridLines="0" zoomScaleNormal="100" workbookViewId="0">
      <selection activeCell="C4" sqref="C4:D4"/>
    </sheetView>
  </sheetViews>
  <sheetFormatPr defaultColWidth="11" defaultRowHeight="12"/>
  <cols>
    <col min="1" max="1" width="2.25" customWidth="1"/>
    <col min="2" max="2" width="15.375" style="16" customWidth="1"/>
    <col min="3" max="3" width="10" customWidth="1"/>
    <col min="4" max="4" width="8.75" customWidth="1"/>
    <col min="5" max="6" width="12.375" customWidth="1"/>
  </cols>
  <sheetData>
    <row r="2" spans="2:8" ht="22.05" customHeight="1">
      <c r="B2" s="458" t="s">
        <v>98</v>
      </c>
      <c r="C2" s="458"/>
      <c r="D2" s="458"/>
      <c r="E2" s="458"/>
      <c r="F2" s="458"/>
      <c r="G2" s="11"/>
    </row>
    <row r="3" spans="2:8" ht="9" customHeight="1">
      <c r="B3" s="148"/>
      <c r="C3" s="148"/>
      <c r="D3" s="148"/>
      <c r="E3" s="148"/>
      <c r="F3" s="148"/>
      <c r="G3" s="11"/>
    </row>
    <row r="4" spans="2:8" ht="18" customHeight="1">
      <c r="B4" s="14" t="s">
        <v>0</v>
      </c>
      <c r="C4" s="560" t="str">
        <f>'Enter Scores'!B4</f>
        <v>Sam Sample</v>
      </c>
      <c r="D4" s="561"/>
      <c r="E4" s="82" t="s">
        <v>1</v>
      </c>
      <c r="F4" s="324" t="str">
        <f>'Enter Scores'!E4</f>
        <v>11.1.26</v>
      </c>
    </row>
    <row r="5" spans="2:8" ht="12" customHeight="1"/>
    <row r="6" spans="2:8" ht="18" customHeight="1">
      <c r="C6" s="458" t="s">
        <v>33</v>
      </c>
      <c r="D6" s="458"/>
      <c r="E6" s="562" t="s">
        <v>95</v>
      </c>
      <c r="F6" s="564" t="s">
        <v>99</v>
      </c>
      <c r="G6" s="11"/>
    </row>
    <row r="7" spans="2:8" ht="18" customHeight="1">
      <c r="C7" s="392" t="s">
        <v>31</v>
      </c>
      <c r="D7" s="392" t="s">
        <v>34</v>
      </c>
      <c r="E7" s="563"/>
      <c r="F7" s="564"/>
      <c r="G7" s="449" t="s">
        <v>81</v>
      </c>
    </row>
    <row r="8" spans="2:8" ht="18" customHeight="1">
      <c r="B8" s="301" t="s">
        <v>3</v>
      </c>
      <c r="C8" s="302">
        <v>43.32</v>
      </c>
      <c r="D8" s="303">
        <v>2.19</v>
      </c>
      <c r="E8" s="304">
        <f>'Enter Scores'!F13</f>
        <v>36</v>
      </c>
      <c r="F8" s="305">
        <f>'Enter Scores'!F13-'Healthy Controls Comparison'!C8</f>
        <v>-7.32</v>
      </c>
      <c r="G8" s="306">
        <f>'Enter Scores'!D19</f>
        <v>-3.3424657534246576</v>
      </c>
      <c r="H8" s="251"/>
    </row>
    <row r="9" spans="2:8" ht="18" customHeight="1">
      <c r="B9" s="301" t="s">
        <v>4</v>
      </c>
      <c r="C9" s="307">
        <v>0.45</v>
      </c>
      <c r="D9" s="308">
        <v>0.65</v>
      </c>
      <c r="E9" s="304">
        <f>'Enter Scores'!G13</f>
        <v>1</v>
      </c>
      <c r="F9" s="309">
        <f>'Enter Scores'!G13-'Healthy Controls Comparison'!C9</f>
        <v>0.55000000000000004</v>
      </c>
      <c r="G9" s="306">
        <f>'Enter Scores'!D20</f>
        <v>-2.2307692307692308</v>
      </c>
    </row>
    <row r="10" spans="2:8" ht="18" customHeight="1">
      <c r="B10" s="301" t="s">
        <v>35</v>
      </c>
      <c r="C10" s="310">
        <v>0.96199999999999997</v>
      </c>
      <c r="D10" s="308"/>
      <c r="E10" s="311">
        <f>'Enter Scores'!F14</f>
        <v>0.8</v>
      </c>
      <c r="F10" s="312">
        <f>'Enter Scores'!F14-'Healthy Controls Comparison'!C10</f>
        <v>-0.16199999999999992</v>
      </c>
      <c r="G10" s="313"/>
      <c r="H10" s="251"/>
    </row>
    <row r="11" spans="2:8" ht="18" customHeight="1">
      <c r="B11" s="314" t="s">
        <v>5</v>
      </c>
      <c r="C11" s="315">
        <v>0.9516</v>
      </c>
      <c r="D11" s="316">
        <v>5.65</v>
      </c>
      <c r="E11" s="317">
        <f>'Enter Scores'!C21</f>
        <v>0.78260869565217395</v>
      </c>
      <c r="F11" s="318">
        <f>'Enter Scores'!C21-'Healthy Controls Comparison'!C11</f>
        <v>-0.16899130434782605</v>
      </c>
      <c r="G11" s="306">
        <f>'Enter Scores'!D21</f>
        <v>-2.9909965371296647</v>
      </c>
    </row>
    <row r="13" spans="2:8">
      <c r="C13" s="261" t="s">
        <v>80</v>
      </c>
    </row>
  </sheetData>
  <mergeCells count="5">
    <mergeCell ref="C6:D6"/>
    <mergeCell ref="B2:F2"/>
    <mergeCell ref="C4:D4"/>
    <mergeCell ref="E6:E7"/>
    <mergeCell ref="F6:F7"/>
  </mergeCells>
  <conditionalFormatting sqref="F8">
    <cfRule type="expression" dxfId="3" priority="3">
      <formula>"if(k4&lt;43)"</formula>
    </cfRule>
  </conditionalFormatting>
  <conditionalFormatting sqref="F8:F11">
    <cfRule type="cellIs" dxfId="2" priority="1" operator="lessThan">
      <formula>0</formula>
    </cfRule>
  </conditionalFormatting>
  <pageMargins left="0.7" right="0.7" top="0.75" bottom="0.75" header="0.3" footer="0.3"/>
  <pageSetup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73072-1697-4474-B9C2-30A64DFFC764}">
  <sheetPr codeName="Sheet2">
    <tabColor theme="5" tint="0.79998168889431442"/>
  </sheetPr>
  <dimension ref="B1:AF101"/>
  <sheetViews>
    <sheetView showGridLines="0" zoomScaleNormal="100" zoomScalePageLayoutView="150" workbookViewId="0">
      <selection activeCell="B5" sqref="B5:C5"/>
    </sheetView>
  </sheetViews>
  <sheetFormatPr defaultColWidth="8.625" defaultRowHeight="11.4"/>
  <cols>
    <col min="1" max="1" width="1.25" customWidth="1"/>
    <col min="2" max="2" width="19.75" customWidth="1"/>
    <col min="3" max="3" width="9.625" customWidth="1"/>
    <col min="4" max="4" width="11" customWidth="1"/>
    <col min="5" max="5" width="13" customWidth="1"/>
    <col min="6" max="6" width="9.75" customWidth="1"/>
    <col min="7" max="7" width="4.75" customWidth="1"/>
    <col min="8" max="8" width="11.625" customWidth="1"/>
    <col min="9" max="9" width="21.625" customWidth="1"/>
    <col min="10" max="10" width="11.625" customWidth="1"/>
    <col min="11" max="11" width="1.375" customWidth="1"/>
    <col min="12" max="12" width="0.75" customWidth="1"/>
    <col min="13" max="13" width="1.625" customWidth="1"/>
    <col min="14" max="14" width="1.375" customWidth="1"/>
    <col min="15" max="15" width="2.75" customWidth="1"/>
    <col min="16" max="16" width="11.625" customWidth="1"/>
    <col min="17" max="17" width="6.25" customWidth="1"/>
    <col min="18" max="18" width="23.25" customWidth="1"/>
    <col min="19" max="19" width="19.625" customWidth="1"/>
    <col min="20" max="20" width="13.625" customWidth="1"/>
    <col min="21" max="21" width="7.625" customWidth="1"/>
    <col min="22" max="22" width="2.25" customWidth="1"/>
    <col min="23" max="23" width="6" customWidth="1"/>
    <col min="24" max="24" width="1.625" customWidth="1"/>
  </cols>
  <sheetData>
    <row r="1" spans="2:27" ht="7.95" customHeight="1">
      <c r="B1" s="9"/>
      <c r="C1" s="9"/>
      <c r="D1" s="9"/>
      <c r="E1" s="9"/>
      <c r="F1" s="9"/>
      <c r="G1" s="9"/>
      <c r="H1" s="9"/>
      <c r="I1" s="9"/>
      <c r="J1" s="9"/>
      <c r="K1" s="9"/>
      <c r="L1" s="9"/>
      <c r="M1" s="9"/>
      <c r="N1" s="9"/>
      <c r="O1" s="9"/>
    </row>
    <row r="2" spans="2:27" ht="18">
      <c r="B2" s="334" t="s">
        <v>154</v>
      </c>
      <c r="C2" s="580" t="str">
        <f xml:space="preserve"> " Results for " &amp; 'Enter Scores'!B4</f>
        <v xml:space="preserve"> Results for Sam Sample</v>
      </c>
      <c r="D2" s="580"/>
      <c r="E2" s="580"/>
      <c r="F2" s="344" t="str">
        <f>'Enter Scores'!E4</f>
        <v>11.1.26</v>
      </c>
      <c r="G2" s="343"/>
      <c r="H2" s="344">
        <f>'Enter Scores'!F4</f>
        <v>56</v>
      </c>
      <c r="I2" s="578" t="str">
        <f>'Enter Scores'!I4</f>
        <v>Memory concerns</v>
      </c>
      <c r="J2" s="578"/>
      <c r="L2" s="148"/>
      <c r="M2" s="148"/>
      <c r="N2" s="53"/>
      <c r="O2" s="107"/>
      <c r="P2" s="107"/>
      <c r="Q2" s="101"/>
      <c r="R2" s="106"/>
      <c r="S2" s="6"/>
      <c r="T2" s="6"/>
      <c r="U2" s="6"/>
    </row>
    <row r="3" spans="2:27" ht="13.95" customHeight="1">
      <c r="B3" s="269" t="s">
        <v>82</v>
      </c>
      <c r="C3" s="81" t="s">
        <v>148</v>
      </c>
      <c r="D3" s="444"/>
      <c r="E3" s="444"/>
      <c r="F3" s="81" t="s">
        <v>104</v>
      </c>
      <c r="G3" s="80"/>
      <c r="H3" s="81" t="s">
        <v>51</v>
      </c>
      <c r="I3" s="579" t="s">
        <v>2</v>
      </c>
      <c r="J3" s="579"/>
      <c r="K3" s="9"/>
      <c r="L3" s="9"/>
      <c r="M3" s="9"/>
      <c r="P3" s="11"/>
      <c r="Q3" s="11"/>
      <c r="R3" s="6"/>
      <c r="S3" s="6"/>
      <c r="T3" s="6"/>
      <c r="U3" s="6"/>
    </row>
    <row r="4" spans="2:27" ht="12" customHeight="1">
      <c r="B4" s="335" t="s">
        <v>83</v>
      </c>
      <c r="C4" s="280"/>
      <c r="D4" s="267"/>
      <c r="E4" s="84"/>
      <c r="F4" s="267"/>
      <c r="G4" s="590"/>
      <c r="H4" s="590"/>
      <c r="I4" s="213"/>
      <c r="J4" s="268"/>
      <c r="K4" s="63"/>
      <c r="L4" s="150"/>
      <c r="M4" s="150"/>
      <c r="N4" s="50"/>
      <c r="O4" s="68"/>
      <c r="S4" s="6"/>
      <c r="T4" s="6"/>
      <c r="U4" s="6"/>
      <c r="V4" s="11"/>
      <c r="W4" s="11"/>
      <c r="X4" s="11"/>
      <c r="Y4" s="11"/>
      <c r="Z4" s="11"/>
      <c r="AA4" s="11"/>
    </row>
    <row r="5" spans="2:27" ht="6" customHeight="1">
      <c r="B5" s="589"/>
      <c r="C5" s="589"/>
      <c r="F5" s="81"/>
      <c r="G5" s="585"/>
      <c r="H5" s="585"/>
      <c r="K5" s="150"/>
      <c r="L5" s="150"/>
      <c r="M5" s="150"/>
      <c r="N5" s="50"/>
      <c r="S5" s="6"/>
      <c r="T5" s="6"/>
      <c r="U5" s="6"/>
      <c r="V5" s="11"/>
      <c r="W5" s="11"/>
      <c r="X5" s="11"/>
      <c r="Y5" s="11"/>
      <c r="Z5" s="11"/>
      <c r="AA5" s="11"/>
    </row>
    <row r="6" spans="2:27" ht="19.05" customHeight="1">
      <c r="C6" s="432" t="s">
        <v>28</v>
      </c>
      <c r="D6" s="581" t="str">
        <f>'Enter Scores'!O4</f>
        <v>Sample data</v>
      </c>
      <c r="E6" s="582"/>
      <c r="F6" s="582"/>
      <c r="G6" s="582"/>
      <c r="H6" s="582"/>
      <c r="I6" s="582"/>
      <c r="J6" s="583"/>
      <c r="K6" s="150"/>
      <c r="L6" s="150"/>
      <c r="M6" s="150"/>
      <c r="N6" s="50"/>
      <c r="O6" s="103"/>
      <c r="P6" s="104"/>
      <c r="Q6" s="104"/>
      <c r="R6" s="104"/>
      <c r="S6" s="6"/>
      <c r="T6" s="6"/>
      <c r="U6" s="6"/>
      <c r="V6" s="11"/>
      <c r="W6" s="11"/>
      <c r="X6" s="11"/>
      <c r="Y6" s="11"/>
      <c r="Z6" s="11"/>
      <c r="AA6" s="11"/>
    </row>
    <row r="7" spans="2:27" ht="28.8" customHeight="1">
      <c r="C7" s="433" t="s">
        <v>84</v>
      </c>
      <c r="D7" s="586" t="str">
        <f>'Enter Scores'!Q10</f>
        <v>An Accuracy Index of 78%  was obtained with 36 Correct identifications out of 45 targets, with 1 Commission errors. This performance is classified as Moderate to Severe Difficulty.</v>
      </c>
      <c r="E7" s="587"/>
      <c r="F7" s="587"/>
      <c r="G7" s="587"/>
      <c r="H7" s="587"/>
      <c r="I7" s="587"/>
      <c r="J7" s="588"/>
      <c r="S7" s="6"/>
      <c r="T7" s="6"/>
      <c r="U7" s="6"/>
      <c r="V7" s="11"/>
      <c r="W7" s="11"/>
      <c r="X7" s="11"/>
      <c r="Y7" s="11"/>
      <c r="Z7" s="11"/>
      <c r="AA7" s="11"/>
    </row>
    <row r="8" spans="2:27" ht="12">
      <c r="B8" s="105"/>
      <c r="C8" s="100"/>
      <c r="D8" s="79"/>
      <c r="E8" s="79"/>
      <c r="F8" s="81"/>
      <c r="G8" s="80"/>
      <c r="H8" s="81"/>
      <c r="I8" s="81"/>
      <c r="J8" s="81"/>
      <c r="L8" s="23"/>
      <c r="N8" s="50"/>
      <c r="O8" s="103"/>
      <c r="P8" s="104"/>
      <c r="Q8" s="104"/>
      <c r="R8" s="104"/>
      <c r="S8" s="6"/>
      <c r="T8" s="6"/>
      <c r="U8" s="6"/>
      <c r="V8" s="11"/>
      <c r="W8" s="11"/>
      <c r="X8" s="11"/>
      <c r="Y8" s="11"/>
      <c r="Z8" s="11"/>
      <c r="AA8" s="11"/>
    </row>
    <row r="9" spans="2:27" ht="18" customHeight="1">
      <c r="B9" s="442" t="s">
        <v>56</v>
      </c>
      <c r="C9" s="25" t="s">
        <v>3</v>
      </c>
      <c r="D9" s="25" t="s">
        <v>4</v>
      </c>
      <c r="E9" s="25" t="s">
        <v>60</v>
      </c>
      <c r="F9" s="25"/>
      <c r="K9" s="9"/>
      <c r="L9" s="9"/>
      <c r="M9" s="152"/>
      <c r="O9" s="103"/>
      <c r="P9" s="104"/>
      <c r="Q9" s="104"/>
      <c r="R9" s="9"/>
      <c r="S9" s="6"/>
      <c r="T9" s="6"/>
      <c r="U9" s="6"/>
      <c r="V9" s="11"/>
      <c r="W9" s="11"/>
      <c r="X9" s="11"/>
      <c r="Y9" s="11"/>
      <c r="Z9" s="11"/>
      <c r="AA9" s="11"/>
    </row>
    <row r="10" spans="2:27" ht="18" customHeight="1">
      <c r="B10" s="441" t="s">
        <v>6</v>
      </c>
      <c r="C10" s="350">
        <f>'Enter Scores'!F10</f>
        <v>15</v>
      </c>
      <c r="D10" s="350">
        <f>'Enter Scores'!G10</f>
        <v>0</v>
      </c>
      <c r="E10" s="353">
        <f>'Enter Scores'!H10</f>
        <v>1</v>
      </c>
      <c r="F10" s="340"/>
      <c r="H10" s="591"/>
      <c r="K10" s="9"/>
      <c r="L10" s="9"/>
      <c r="M10" s="9"/>
      <c r="O10" s="103"/>
      <c r="Q10" s="104"/>
      <c r="R10" s="104"/>
      <c r="S10" s="6"/>
      <c r="T10" s="6"/>
      <c r="U10" s="6"/>
      <c r="V10" s="11"/>
      <c r="W10" s="11"/>
      <c r="X10" s="11"/>
      <c r="Y10" s="11"/>
      <c r="Z10" s="11"/>
      <c r="AA10" s="11"/>
    </row>
    <row r="11" spans="2:27" ht="18" customHeight="1">
      <c r="B11" s="441" t="s">
        <v>11</v>
      </c>
      <c r="C11" s="351">
        <f>'Enter Scores'!F11</f>
        <v>14</v>
      </c>
      <c r="D11" s="351">
        <f>'Enter Scores'!G11</f>
        <v>0</v>
      </c>
      <c r="E11" s="354">
        <f>'Enter Scores'!H11</f>
        <v>0.93333333333333335</v>
      </c>
      <c r="F11" s="340"/>
      <c r="H11" s="591"/>
      <c r="K11" s="9"/>
      <c r="L11" s="9"/>
      <c r="M11" s="9"/>
      <c r="O11" s="103"/>
      <c r="Q11" s="104"/>
      <c r="R11" s="104"/>
      <c r="S11" s="6"/>
      <c r="T11" s="6"/>
      <c r="U11" s="6"/>
      <c r="V11" s="11"/>
      <c r="W11" s="11"/>
      <c r="X11" s="11"/>
      <c r="Y11" s="11"/>
      <c r="Z11" s="11"/>
      <c r="AA11" s="11"/>
    </row>
    <row r="12" spans="2:27" ht="18" customHeight="1">
      <c r="B12" s="441" t="s">
        <v>12</v>
      </c>
      <c r="C12" s="351">
        <f>'Enter Scores'!F12</f>
        <v>7</v>
      </c>
      <c r="D12" s="351">
        <f>'Enter Scores'!G12</f>
        <v>1</v>
      </c>
      <c r="E12" s="354">
        <f>'Enter Scores'!H12</f>
        <v>0.4375</v>
      </c>
      <c r="F12" s="340"/>
      <c r="H12" s="584"/>
      <c r="I12" s="584"/>
      <c r="J12" s="584"/>
      <c r="K12" s="9"/>
      <c r="L12" s="9"/>
      <c r="M12" s="9"/>
      <c r="O12" s="103"/>
      <c r="Q12" s="104"/>
      <c r="R12" s="104"/>
      <c r="S12" s="6"/>
      <c r="T12" s="6"/>
      <c r="U12" s="6"/>
      <c r="V12" s="11"/>
      <c r="W12" s="11"/>
      <c r="X12" s="11"/>
      <c r="Y12" s="11"/>
      <c r="Z12" s="11"/>
      <c r="AA12" s="11"/>
    </row>
    <row r="13" spans="2:27" ht="18" customHeight="1">
      <c r="B13" s="347" t="s">
        <v>41</v>
      </c>
      <c r="C13" s="348">
        <f>'Enter Scores'!F13</f>
        <v>36</v>
      </c>
      <c r="D13" s="349">
        <f>'Enter Scores'!G13</f>
        <v>1</v>
      </c>
      <c r="E13" s="355">
        <f>'Enter Scores'!H13</f>
        <v>0.78260869565217395</v>
      </c>
      <c r="F13" s="340"/>
      <c r="H13" s="397"/>
      <c r="I13" s="436" t="s">
        <v>5</v>
      </c>
      <c r="J13" s="260"/>
      <c r="K13" s="9"/>
      <c r="L13" s="9"/>
      <c r="M13" s="9"/>
      <c r="O13" s="103"/>
      <c r="Q13" s="104"/>
      <c r="R13" s="104"/>
      <c r="S13" s="6"/>
      <c r="T13" s="6"/>
      <c r="U13" s="6"/>
      <c r="V13" s="11"/>
      <c r="W13" s="11"/>
      <c r="X13" s="11"/>
      <c r="Y13" s="11"/>
      <c r="Z13" s="11"/>
      <c r="AA13" s="11"/>
    </row>
    <row r="14" spans="2:27" ht="18" customHeight="1">
      <c r="B14" s="149" t="s">
        <v>13</v>
      </c>
      <c r="C14" s="346">
        <f>C13/45</f>
        <v>0.8</v>
      </c>
      <c r="D14" s="157"/>
      <c r="E14" s="154">
        <f>C13/(45+D13)</f>
        <v>0.78260869565217395</v>
      </c>
      <c r="K14" s="9"/>
      <c r="L14" s="9"/>
      <c r="M14" s="9"/>
      <c r="S14" s="6"/>
      <c r="T14" s="6"/>
      <c r="U14" s="6"/>
      <c r="V14" s="11"/>
      <c r="W14" s="11"/>
      <c r="X14" s="11"/>
      <c r="Y14" s="11"/>
      <c r="Z14" s="11"/>
      <c r="AA14" s="11"/>
    </row>
    <row r="15" spans="2:27" ht="19.2" customHeight="1">
      <c r="B15" s="149" t="str">
        <f>'Enter Scores'!B21</f>
        <v>Accuracy Index (AI)</v>
      </c>
      <c r="C15" s="434">
        <f>'Enter Scores'!C21</f>
        <v>0.78260869565217395</v>
      </c>
      <c r="D15" s="593" t="str">
        <f>'Enter Scores'!O13</f>
        <v>Moderate to Severe Difficulty</v>
      </c>
      <c r="E15" s="594"/>
      <c r="K15" s="9"/>
      <c r="L15" s="9"/>
      <c r="M15" s="9"/>
      <c r="S15" s="6"/>
      <c r="T15" s="6"/>
      <c r="U15" s="6"/>
      <c r="V15" s="11"/>
      <c r="W15" s="11"/>
      <c r="X15" s="11"/>
      <c r="Y15" s="11"/>
      <c r="Z15" s="11"/>
      <c r="AA15" s="11"/>
    </row>
    <row r="16" spans="2:27" ht="6" customHeight="1">
      <c r="B16" s="149"/>
      <c r="C16" s="443"/>
      <c r="D16" s="435"/>
      <c r="E16" s="154"/>
      <c r="K16" s="9"/>
      <c r="L16" s="9"/>
      <c r="M16" s="9"/>
      <c r="S16" s="6"/>
      <c r="T16" s="6"/>
      <c r="U16" s="6"/>
      <c r="V16" s="11"/>
      <c r="W16" s="11"/>
      <c r="X16" s="11"/>
      <c r="Y16" s="11"/>
      <c r="Z16" s="11"/>
      <c r="AA16" s="11"/>
    </row>
    <row r="17" spans="2:27" ht="25.8" customHeight="1">
      <c r="B17" s="592" t="s">
        <v>42</v>
      </c>
      <c r="C17" s="592"/>
      <c r="D17" s="592"/>
      <c r="E17" s="592"/>
      <c r="F17" s="246"/>
      <c r="G17" s="577" t="s">
        <v>158</v>
      </c>
      <c r="H17" s="577"/>
      <c r="I17" s="577"/>
      <c r="J17" s="577"/>
      <c r="K17" s="9"/>
      <c r="L17" s="9"/>
      <c r="M17" s="9"/>
      <c r="S17" s="6"/>
      <c r="T17" s="6"/>
      <c r="U17" s="6"/>
      <c r="V17" s="11"/>
      <c r="W17" s="11"/>
      <c r="X17" s="11"/>
      <c r="Y17" s="11"/>
      <c r="Z17" s="11"/>
      <c r="AA17" s="11"/>
    </row>
    <row r="18" spans="2:27" ht="18" customHeight="1">
      <c r="B18" s="56"/>
      <c r="C18" s="116"/>
      <c r="D18" s="9"/>
      <c r="E18" s="110"/>
      <c r="F18" s="9"/>
      <c r="G18" s="9"/>
      <c r="H18" s="9"/>
      <c r="I18" s="9"/>
      <c r="J18" s="9"/>
      <c r="K18" s="9"/>
      <c r="L18" s="9"/>
      <c r="M18" s="9"/>
      <c r="S18" s="6"/>
      <c r="T18" s="6"/>
      <c r="U18" s="6"/>
      <c r="V18" s="11"/>
      <c r="W18" s="11"/>
      <c r="X18" s="11"/>
      <c r="Y18" s="11"/>
      <c r="Z18" s="11"/>
      <c r="AA18" s="11"/>
    </row>
    <row r="19" spans="2:27" ht="18" customHeight="1">
      <c r="B19" s="109"/>
      <c r="C19" s="116"/>
      <c r="D19" s="9"/>
      <c r="E19" s="110"/>
      <c r="F19" s="110"/>
      <c r="G19" s="9"/>
      <c r="H19" s="9"/>
      <c r="I19" s="9"/>
      <c r="J19" s="9"/>
      <c r="K19" s="9"/>
      <c r="L19" s="9"/>
      <c r="M19" s="9"/>
      <c r="S19" s="6"/>
      <c r="T19" s="6"/>
      <c r="U19" s="6"/>
      <c r="V19" s="11"/>
      <c r="W19" s="11"/>
      <c r="X19" s="11"/>
      <c r="Y19" s="11"/>
      <c r="Z19" s="11"/>
      <c r="AA19" s="11"/>
    </row>
    <row r="20" spans="2:27" ht="18" customHeight="1">
      <c r="B20" s="56"/>
      <c r="C20" s="9"/>
      <c r="D20" s="117"/>
      <c r="E20" s="52"/>
      <c r="F20" s="9"/>
      <c r="G20" s="115"/>
      <c r="H20" s="9"/>
      <c r="I20" s="9"/>
      <c r="J20" s="9"/>
      <c r="K20" s="9"/>
      <c r="L20" s="9"/>
      <c r="M20" s="9"/>
      <c r="S20" s="6"/>
      <c r="T20" s="6"/>
      <c r="U20" s="6"/>
      <c r="V20" s="11"/>
      <c r="W20" s="11"/>
      <c r="X20" s="11"/>
      <c r="Y20" s="11"/>
      <c r="Z20" s="11"/>
      <c r="AA20" s="11"/>
    </row>
    <row r="21" spans="2:27" ht="18" customHeight="1">
      <c r="B21" s="86"/>
      <c r="C21" s="99"/>
      <c r="D21" s="111"/>
      <c r="E21" s="118"/>
      <c r="F21" s="118"/>
      <c r="G21" s="112"/>
      <c r="H21" s="9"/>
      <c r="I21" s="9"/>
      <c r="J21" s="9"/>
      <c r="K21" s="9"/>
      <c r="L21" s="9"/>
      <c r="M21" s="9"/>
      <c r="S21" s="6"/>
      <c r="T21" s="6"/>
      <c r="U21" s="6"/>
      <c r="V21" s="11"/>
      <c r="W21" s="11"/>
      <c r="X21" s="11"/>
      <c r="Y21" s="11"/>
      <c r="Z21" s="11"/>
      <c r="AA21" s="11"/>
    </row>
    <row r="22" spans="2:27" ht="18" customHeight="1">
      <c r="B22" s="570"/>
      <c r="C22" s="570"/>
      <c r="D22" s="570"/>
      <c r="E22" s="570"/>
      <c r="F22" s="570"/>
      <c r="G22" s="570"/>
      <c r="H22" s="142"/>
      <c r="I22" s="142"/>
      <c r="J22" s="142"/>
      <c r="K22" s="9"/>
      <c r="L22" s="9"/>
      <c r="M22" s="9"/>
      <c r="S22" s="6"/>
      <c r="T22" s="6"/>
      <c r="U22" s="6"/>
      <c r="V22" s="11"/>
      <c r="W22" s="11"/>
      <c r="X22" s="11"/>
      <c r="Y22" s="11"/>
      <c r="Z22" s="11"/>
      <c r="AA22" s="11"/>
    </row>
    <row r="23" spans="2:27" ht="18" customHeight="1">
      <c r="B23" s="9"/>
      <c r="C23" s="61"/>
      <c r="D23" s="9"/>
      <c r="E23" s="9"/>
      <c r="F23" s="63"/>
      <c r="G23" s="63"/>
      <c r="H23" s="61"/>
      <c r="I23" s="63"/>
      <c r="J23" s="119"/>
      <c r="K23" s="9"/>
      <c r="L23" s="9"/>
      <c r="M23" s="9"/>
      <c r="S23" s="6"/>
      <c r="T23" s="6"/>
      <c r="U23" s="6"/>
      <c r="V23" s="11"/>
      <c r="W23" s="11"/>
      <c r="X23" s="11"/>
      <c r="Y23" s="11"/>
      <c r="Z23" s="11"/>
      <c r="AA23" s="11"/>
    </row>
    <row r="24" spans="2:27" ht="18" customHeight="1">
      <c r="B24" s="9"/>
      <c r="C24" s="61"/>
      <c r="D24" s="9"/>
      <c r="E24" s="9"/>
      <c r="F24" s="63"/>
      <c r="G24" s="63"/>
      <c r="H24" s="61"/>
      <c r="I24" s="63"/>
      <c r="J24" s="119"/>
      <c r="K24" s="9"/>
      <c r="L24" s="9"/>
      <c r="M24" s="9"/>
      <c r="S24" s="6"/>
      <c r="T24" s="6"/>
      <c r="U24" s="6"/>
      <c r="V24" s="11"/>
      <c r="W24" s="11"/>
      <c r="X24" s="11"/>
      <c r="Y24" s="11"/>
      <c r="Z24" s="11"/>
      <c r="AA24" s="11"/>
    </row>
    <row r="25" spans="2:27" ht="18" customHeight="1">
      <c r="B25" s="9"/>
      <c r="C25" s="61"/>
      <c r="D25" s="9"/>
      <c r="E25" s="9"/>
      <c r="F25" s="63"/>
      <c r="G25" s="63"/>
      <c r="H25" s="61"/>
      <c r="I25" s="63"/>
      <c r="J25" s="119"/>
      <c r="K25" s="9"/>
      <c r="L25" s="9"/>
      <c r="M25" s="9"/>
      <c r="S25" s="6"/>
      <c r="T25" s="6"/>
      <c r="U25" s="6"/>
      <c r="V25" s="11"/>
      <c r="W25" s="11"/>
      <c r="X25" s="11"/>
      <c r="Y25" s="11"/>
      <c r="Z25" s="11"/>
      <c r="AA25" s="11"/>
    </row>
    <row r="26" spans="2:27" ht="18" customHeight="1">
      <c r="B26" s="9"/>
      <c r="C26" s="61"/>
      <c r="D26" s="9"/>
      <c r="E26" s="9"/>
      <c r="F26" s="63"/>
      <c r="G26" s="63"/>
      <c r="H26" s="61"/>
      <c r="I26" s="63"/>
      <c r="J26" s="119"/>
      <c r="K26" s="9"/>
      <c r="L26" s="9"/>
      <c r="M26" s="9"/>
      <c r="S26" s="6"/>
      <c r="T26" s="6"/>
      <c r="U26" s="6"/>
      <c r="V26" s="11"/>
      <c r="W26" s="11"/>
      <c r="X26" s="11"/>
      <c r="Y26" s="11"/>
      <c r="Z26" s="11"/>
      <c r="AA26" s="11"/>
    </row>
    <row r="27" spans="2:27" ht="18" customHeight="1">
      <c r="B27" s="574" t="s">
        <v>147</v>
      </c>
      <c r="C27" s="574"/>
      <c r="D27" s="574"/>
      <c r="E27" s="574"/>
      <c r="F27" s="63"/>
      <c r="G27" s="63"/>
      <c r="H27" s="61"/>
      <c r="I27" s="63"/>
      <c r="J27" s="119"/>
      <c r="K27" s="9"/>
      <c r="L27" s="9"/>
      <c r="M27" s="9"/>
      <c r="S27" s="6"/>
      <c r="T27" s="6"/>
      <c r="U27" s="6"/>
      <c r="V27" s="11"/>
      <c r="W27" s="11"/>
      <c r="X27" s="11"/>
      <c r="Y27" s="11"/>
      <c r="Z27" s="11"/>
      <c r="AA27" s="11"/>
    </row>
    <row r="28" spans="2:27" ht="18" customHeight="1">
      <c r="B28" s="9"/>
      <c r="C28" s="61"/>
      <c r="D28" s="9"/>
      <c r="E28" s="9"/>
      <c r="F28" s="63"/>
      <c r="G28" s="63"/>
      <c r="H28" s="61"/>
      <c r="I28" s="63"/>
      <c r="J28" s="119"/>
      <c r="K28" s="9"/>
      <c r="L28" s="9"/>
      <c r="M28" s="9"/>
      <c r="S28" s="6"/>
      <c r="T28" s="6"/>
      <c r="U28" s="6"/>
      <c r="V28" s="11"/>
      <c r="W28" s="11"/>
      <c r="X28" s="11"/>
      <c r="Y28" s="11"/>
      <c r="Z28" s="11"/>
      <c r="AA28" s="11"/>
    </row>
    <row r="29" spans="2:27" ht="18" customHeight="1">
      <c r="B29" s="575" t="s">
        <v>159</v>
      </c>
      <c r="C29" s="575"/>
      <c r="D29" s="575"/>
      <c r="E29" s="575"/>
      <c r="F29" s="575"/>
      <c r="G29" s="63"/>
      <c r="H29" s="61"/>
      <c r="I29" s="63"/>
      <c r="J29" s="119"/>
      <c r="K29" s="9"/>
      <c r="L29" s="9"/>
      <c r="M29" s="9"/>
      <c r="S29" s="6"/>
      <c r="T29" s="6"/>
      <c r="U29" s="6"/>
      <c r="V29" s="11"/>
      <c r="W29" s="11"/>
      <c r="X29" s="11"/>
      <c r="Y29" s="11"/>
      <c r="Z29" s="11"/>
      <c r="AA29" s="11"/>
    </row>
    <row r="30" spans="2:27" ht="13.95" customHeight="1">
      <c r="B30" s="440"/>
      <c r="C30" s="141" t="s">
        <v>7</v>
      </c>
      <c r="D30" s="445" t="s">
        <v>8</v>
      </c>
      <c r="E30" s="141" t="s">
        <v>9</v>
      </c>
      <c r="F30" s="446" t="s">
        <v>10</v>
      </c>
      <c r="G30" s="63"/>
      <c r="H30" s="61"/>
      <c r="I30" s="63"/>
      <c r="J30" s="119"/>
      <c r="K30" s="9"/>
      <c r="L30" s="9"/>
      <c r="M30" s="9"/>
      <c r="S30" s="6"/>
      <c r="T30" s="6"/>
      <c r="U30" s="6"/>
      <c r="V30" s="11"/>
      <c r="W30" s="11"/>
      <c r="X30" s="11"/>
      <c r="Y30" s="11"/>
      <c r="Z30" s="11"/>
      <c r="AA30" s="11"/>
    </row>
    <row r="31" spans="2:27" ht="13.95" customHeight="1">
      <c r="B31" s="437" t="s">
        <v>150</v>
      </c>
      <c r="C31" s="140">
        <f>'Enter Scores'!C19</f>
        <v>36</v>
      </c>
      <c r="D31" s="426">
        <f>'Enter Scores'!D19</f>
        <v>-3.3424657534246576</v>
      </c>
      <c r="E31" s="110">
        <f>'Enter Scores'!E19</f>
        <v>16.666666666666679</v>
      </c>
      <c r="F31" s="429">
        <f>'Enter Scores'!F19</f>
        <v>50.000000000000014</v>
      </c>
      <c r="G31" s="63"/>
      <c r="H31" s="61"/>
      <c r="I31" s="63"/>
      <c r="J31" s="119"/>
      <c r="K31" s="9"/>
      <c r="L31" s="9"/>
      <c r="M31" s="9"/>
      <c r="S31" s="6"/>
      <c r="T31" s="6"/>
      <c r="U31" s="6"/>
      <c r="V31" s="11"/>
      <c r="W31" s="11"/>
      <c r="X31" s="11"/>
      <c r="Y31" s="11"/>
      <c r="Z31" s="11"/>
      <c r="AA31" s="11"/>
    </row>
    <row r="32" spans="2:27" ht="13.95" customHeight="1">
      <c r="B32" s="438" t="s">
        <v>149</v>
      </c>
      <c r="C32" s="140">
        <f>'Enter Scores'!C20</f>
        <v>1</v>
      </c>
      <c r="D32" s="427">
        <f>'Enter Scores'!D20</f>
        <v>-2.2307692307692308</v>
      </c>
      <c r="E32" s="110">
        <f>'Enter Scores'!E20</f>
        <v>27.692307692307693</v>
      </c>
      <c r="F32" s="429">
        <f>'Enter Scores'!F20</f>
        <v>66.538461538461547</v>
      </c>
      <c r="G32" s="63"/>
      <c r="H32" s="61"/>
      <c r="I32" s="63"/>
      <c r="J32" s="119"/>
      <c r="K32" s="9"/>
      <c r="L32" s="9"/>
      <c r="M32" s="9"/>
      <c r="S32" s="6"/>
      <c r="T32" s="6"/>
      <c r="U32" s="6"/>
      <c r="V32" s="11"/>
      <c r="W32" s="11"/>
      <c r="X32" s="11"/>
      <c r="Y32" s="11"/>
      <c r="Z32" s="11"/>
      <c r="AA32" s="11"/>
    </row>
    <row r="33" spans="2:27" ht="13.95" customHeight="1">
      <c r="B33" s="439" t="s">
        <v>5</v>
      </c>
      <c r="C33" s="386">
        <f>'Enter Scores'!C21</f>
        <v>0.78260869565217395</v>
      </c>
      <c r="D33" s="428">
        <f>'Enter Scores'!D21</f>
        <v>-2.9909965371296647</v>
      </c>
      <c r="E33" s="387">
        <f>'Enter Scores'!E21</f>
        <v>20.090034628703354</v>
      </c>
      <c r="F33" s="430">
        <f>'Enter Scores'!F21</f>
        <v>55.135051943055032</v>
      </c>
      <c r="G33" s="63"/>
      <c r="H33" s="61"/>
      <c r="I33" s="63"/>
      <c r="J33" s="119"/>
      <c r="K33" s="9"/>
      <c r="L33" s="9"/>
      <c r="M33" s="9"/>
      <c r="S33" s="6"/>
      <c r="T33" s="6"/>
      <c r="U33" s="6"/>
      <c r="V33" s="11"/>
      <c r="W33" s="11"/>
      <c r="X33" s="11"/>
      <c r="Y33" s="11"/>
      <c r="Z33" s="11"/>
      <c r="AA33" s="11"/>
    </row>
    <row r="34" spans="2:27" ht="13.95" customHeight="1">
      <c r="G34" s="63"/>
      <c r="H34" s="61"/>
      <c r="I34" s="63"/>
      <c r="J34" s="119"/>
      <c r="K34" s="9"/>
      <c r="L34" s="9"/>
      <c r="M34" s="9"/>
      <c r="S34" s="6"/>
      <c r="T34" s="6"/>
      <c r="U34" s="6"/>
      <c r="V34" s="11"/>
      <c r="W34" s="11"/>
      <c r="X34" s="11"/>
      <c r="Y34" s="11"/>
      <c r="Z34" s="11"/>
      <c r="AA34" s="11"/>
    </row>
    <row r="35" spans="2:27" ht="18.45" customHeight="1">
      <c r="B35" s="568" t="s">
        <v>160</v>
      </c>
      <c r="C35" s="568"/>
      <c r="D35" s="568"/>
      <c r="E35" s="568"/>
      <c r="F35" s="568"/>
      <c r="H35" s="568" t="s">
        <v>120</v>
      </c>
      <c r="I35" s="568"/>
      <c r="J35" s="568"/>
      <c r="K35" s="9"/>
      <c r="L35" s="9"/>
      <c r="M35" s="9"/>
      <c r="O35" s="103"/>
      <c r="P35" s="104"/>
      <c r="Q35" s="104"/>
      <c r="R35" s="104"/>
      <c r="S35" s="120"/>
      <c r="T35" s="6"/>
      <c r="U35" s="6"/>
      <c r="V35" s="11"/>
      <c r="W35" s="11"/>
      <c r="X35" s="11"/>
      <c r="Y35" s="11"/>
      <c r="Z35" s="11"/>
      <c r="AA35" s="11"/>
    </row>
    <row r="36" spans="2:27" ht="13.95" customHeight="1">
      <c r="B36" s="569" t="s">
        <v>14</v>
      </c>
      <c r="C36" s="569"/>
      <c r="D36" s="155" t="str">
        <f>'Enter Scores'!C31</f>
        <v>Easy</v>
      </c>
      <c r="G36" s="160"/>
      <c r="H36" s="393" t="s">
        <v>115</v>
      </c>
      <c r="I36" s="394" t="str">
        <f>'Enter Scores'!M33</f>
        <v>My patient group</v>
      </c>
      <c r="J36" s="379"/>
      <c r="K36" s="9"/>
      <c r="L36" s="9"/>
      <c r="M36" s="9"/>
      <c r="O36" s="103"/>
      <c r="P36" s="104"/>
      <c r="Q36" s="104"/>
      <c r="R36" s="104"/>
      <c r="S36" s="120"/>
      <c r="T36" s="6"/>
      <c r="U36" s="6"/>
      <c r="V36" s="11"/>
      <c r="W36" s="11"/>
      <c r="X36" s="11"/>
      <c r="Y36" s="11"/>
      <c r="Z36" s="11"/>
      <c r="AA36" s="11"/>
    </row>
    <row r="37" spans="2:27" ht="13.95" customHeight="1">
      <c r="B37" s="569" t="s">
        <v>15</v>
      </c>
      <c r="C37" s="569"/>
      <c r="D37" s="156">
        <f>'Enter Scores'!C32</f>
        <v>0.5</v>
      </c>
      <c r="H37" s="393" t="s">
        <v>118</v>
      </c>
      <c r="I37" s="423">
        <f>'Set Up Other Group Data'!O13</f>
        <v>0.70138888888888884</v>
      </c>
      <c r="J37" s="138"/>
      <c r="K37" s="9"/>
      <c r="L37" s="9"/>
      <c r="M37" s="9"/>
      <c r="O37" s="103"/>
      <c r="P37" s="104"/>
      <c r="Q37" s="104"/>
      <c r="R37" s="104"/>
      <c r="S37" s="120"/>
      <c r="T37" s="6"/>
      <c r="U37" s="6"/>
      <c r="V37" s="11"/>
      <c r="W37" s="11"/>
      <c r="X37" s="11"/>
      <c r="Y37" s="11"/>
      <c r="Z37" s="11"/>
      <c r="AA37" s="11"/>
    </row>
    <row r="38" spans="2:27" ht="13.95" customHeight="1">
      <c r="B38" s="569" t="s">
        <v>16</v>
      </c>
      <c r="C38" s="569"/>
      <c r="D38" s="153">
        <f>'Enter Scores'!C33</f>
        <v>0.8</v>
      </c>
      <c r="H38" s="388" t="s">
        <v>122</v>
      </c>
      <c r="I38" s="447">
        <f>'Set Up Other Group Data'!O15</f>
        <v>0.97270948155656978</v>
      </c>
      <c r="K38" s="9"/>
      <c r="L38" s="9"/>
      <c r="M38" s="9"/>
      <c r="O38" s="103"/>
      <c r="P38" s="104"/>
      <c r="Q38" s="104"/>
      <c r="R38" s="104"/>
      <c r="S38" s="120"/>
      <c r="T38" s="6"/>
      <c r="U38" s="6"/>
      <c r="V38" s="11"/>
      <c r="W38" s="11"/>
      <c r="X38" s="11"/>
      <c r="Y38" s="11"/>
      <c r="Z38" s="11"/>
      <c r="AA38" s="11"/>
    </row>
    <row r="39" spans="2:27" ht="16.05" customHeight="1">
      <c r="B39" s="569" t="s">
        <v>17</v>
      </c>
      <c r="C39" s="569"/>
      <c r="D39" s="431">
        <f>'Enter Scores'!C34</f>
        <v>-0.30000000000000004</v>
      </c>
      <c r="E39" s="576" t="str">
        <f>'Enter Scores'!E31</f>
        <v>Under-estimates ability</v>
      </c>
      <c r="F39" s="576"/>
      <c r="K39" s="9"/>
      <c r="L39" s="9"/>
      <c r="M39" s="9"/>
      <c r="O39" s="103"/>
      <c r="P39" s="104"/>
      <c r="Q39" s="104"/>
      <c r="R39" s="104"/>
      <c r="S39" s="120"/>
      <c r="T39" s="6"/>
      <c r="U39" s="6"/>
      <c r="V39" s="11"/>
      <c r="W39" s="11"/>
      <c r="X39" s="11"/>
      <c r="Y39" s="11"/>
      <c r="Z39" s="11"/>
      <c r="AA39" s="11"/>
    </row>
    <row r="40" spans="2:27" ht="16.05" customHeight="1">
      <c r="B40" s="572" t="str">
        <f>'Enter Scores'!E32</f>
        <v>Under-estimated performance may indicate poor awareness of ability or low mood.</v>
      </c>
      <c r="C40" s="572"/>
      <c r="D40" s="572"/>
      <c r="E40" s="572"/>
      <c r="F40" s="572"/>
      <c r="H40" s="568" t="s">
        <v>121</v>
      </c>
      <c r="I40" s="568"/>
      <c r="J40" s="568"/>
      <c r="K40" s="9"/>
      <c r="L40" s="9"/>
      <c r="N40" s="103"/>
      <c r="O40" s="104"/>
      <c r="P40" s="104"/>
      <c r="Q40" s="104"/>
      <c r="R40" s="120"/>
      <c r="S40" s="6"/>
      <c r="T40" s="6"/>
      <c r="U40" s="11"/>
      <c r="V40" s="11"/>
      <c r="W40" s="11"/>
      <c r="X40" s="11"/>
      <c r="Y40" s="11"/>
      <c r="Z40" s="11"/>
    </row>
    <row r="41" spans="2:27" ht="13.95" customHeight="1">
      <c r="H41" s="393" t="s">
        <v>63</v>
      </c>
      <c r="I41" s="395" t="str">
        <f>'Set Up Other Group Data'!O27</f>
        <v>Head injury sample</v>
      </c>
      <c r="J41" s="94"/>
      <c r="K41" s="9"/>
      <c r="L41" s="9"/>
      <c r="N41" s="103"/>
      <c r="O41" s="104"/>
      <c r="P41" s="104"/>
      <c r="Q41" s="104"/>
      <c r="R41" s="120"/>
      <c r="S41" s="6"/>
      <c r="T41" s="6"/>
      <c r="U41" s="11"/>
      <c r="V41" s="11"/>
      <c r="W41" s="11"/>
      <c r="X41" s="11"/>
      <c r="Y41" s="11"/>
      <c r="Z41" s="11"/>
    </row>
    <row r="42" spans="2:27" ht="13.95" customHeight="1">
      <c r="C42" s="571"/>
      <c r="D42" s="571"/>
      <c r="E42" s="571"/>
      <c r="F42" s="571"/>
      <c r="H42" s="393" t="s">
        <v>118</v>
      </c>
      <c r="I42" s="424">
        <f>'Set Up Other Group Data'!O32</f>
        <v>0.74152542372881347</v>
      </c>
      <c r="J42" s="94"/>
      <c r="K42" s="9"/>
      <c r="L42" s="9"/>
      <c r="N42" s="103"/>
      <c r="O42" s="104"/>
      <c r="P42" s="104"/>
      <c r="Q42" s="104"/>
      <c r="R42" s="120"/>
      <c r="S42" s="6"/>
      <c r="T42" s="6"/>
      <c r="U42" s="11"/>
      <c r="V42" s="11"/>
      <c r="W42" s="11"/>
      <c r="X42" s="11"/>
      <c r="Y42" s="11"/>
      <c r="Z42" s="11"/>
    </row>
    <row r="43" spans="2:27" ht="13.95" customHeight="1">
      <c r="B43" s="9"/>
      <c r="C43" s="61"/>
      <c r="D43" s="9"/>
      <c r="E43" s="9"/>
      <c r="F43" s="63"/>
      <c r="G43" s="63"/>
      <c r="H43" s="393" t="s">
        <v>122</v>
      </c>
      <c r="I43" s="425">
        <f>'Set Up Other Group Data'!O34</f>
        <v>0.9356487521118928</v>
      </c>
      <c r="J43" s="94"/>
      <c r="R43" s="102"/>
      <c r="S43" s="6"/>
      <c r="T43" s="6"/>
      <c r="U43" s="6"/>
      <c r="V43" s="11"/>
      <c r="W43" s="11"/>
      <c r="X43" s="11"/>
      <c r="Y43" s="11"/>
      <c r="Z43" s="11"/>
      <c r="AA43" s="11"/>
    </row>
    <row r="44" spans="2:27" ht="16.05" customHeight="1">
      <c r="H44" s="104"/>
      <c r="J44" s="158"/>
      <c r="K44" s="113"/>
      <c r="R44" s="102"/>
      <c r="S44" s="6"/>
      <c r="T44" s="6"/>
      <c r="U44" s="6"/>
      <c r="V44" s="11"/>
      <c r="W44" s="11"/>
      <c r="X44" s="11"/>
      <c r="Y44" s="11"/>
      <c r="Z44" s="11"/>
      <c r="AA44" s="11"/>
    </row>
    <row r="45" spans="2:27" ht="10.050000000000001" customHeight="1">
      <c r="F45" s="159"/>
      <c r="I45" s="3"/>
      <c r="J45" s="159"/>
      <c r="N45" s="68"/>
      <c r="O45" s="102"/>
      <c r="P45" s="102"/>
      <c r="Q45" s="102"/>
      <c r="R45" s="6"/>
      <c r="S45" s="6"/>
      <c r="T45" s="6"/>
      <c r="U45" s="11"/>
      <c r="V45" s="11"/>
      <c r="W45" s="11"/>
      <c r="X45" s="11"/>
      <c r="Y45" s="11"/>
      <c r="Z45" s="11"/>
    </row>
    <row r="46" spans="2:27" ht="15" customHeight="1">
      <c r="B46" s="147"/>
      <c r="E46" s="9"/>
      <c r="F46" s="159"/>
      <c r="I46" s="4"/>
      <c r="J46" s="159"/>
      <c r="K46" s="565"/>
      <c r="L46" s="565"/>
      <c r="M46" s="565"/>
      <c r="N46" s="63"/>
      <c r="O46" s="11"/>
      <c r="P46" s="11"/>
      <c r="R46" s="73"/>
      <c r="S46" s="73"/>
      <c r="T46" s="73"/>
      <c r="U46" s="11"/>
      <c r="V46" s="11"/>
      <c r="W46" s="11"/>
      <c r="X46" s="11"/>
      <c r="Y46" s="11"/>
      <c r="Z46" s="11"/>
    </row>
    <row r="47" spans="2:27" ht="16.05" customHeight="1">
      <c r="B47" s="29"/>
      <c r="C47" s="25"/>
      <c r="D47" s="25"/>
      <c r="I47" s="4"/>
      <c r="J47" s="159"/>
      <c r="K47" s="9"/>
      <c r="L47" s="9"/>
      <c r="M47" s="9"/>
      <c r="N47" s="63"/>
      <c r="O47" s="21"/>
      <c r="P47" s="21"/>
      <c r="Q47" s="64" t="s">
        <v>18</v>
      </c>
      <c r="R47" s="65"/>
      <c r="S47" s="1"/>
      <c r="T47" s="1"/>
      <c r="U47" s="11"/>
      <c r="V47" s="11"/>
      <c r="W47" s="11"/>
      <c r="X47" s="11"/>
      <c r="Y47" s="11"/>
      <c r="Z47" s="11"/>
    </row>
    <row r="48" spans="2:27" ht="15" customHeight="1">
      <c r="B48" s="338"/>
      <c r="C48" s="130"/>
      <c r="D48" s="339"/>
      <c r="J48" s="159"/>
      <c r="K48" s="129"/>
      <c r="L48" s="9"/>
      <c r="M48" s="9"/>
      <c r="N48" s="9"/>
      <c r="O48" s="63"/>
      <c r="P48" s="15"/>
      <c r="Q48" s="15"/>
      <c r="R48" s="64" t="s">
        <v>19</v>
      </c>
      <c r="S48" s="65"/>
      <c r="T48" s="1"/>
      <c r="U48" s="1"/>
      <c r="V48" s="11"/>
      <c r="W48" s="11"/>
      <c r="X48" s="11"/>
      <c r="Y48" s="11"/>
      <c r="Z48" s="11"/>
      <c r="AA48" s="11"/>
    </row>
    <row r="49" spans="2:32" ht="15" customHeight="1">
      <c r="B49" s="338"/>
      <c r="C49" s="339"/>
      <c r="D49" s="339"/>
      <c r="J49" s="159"/>
      <c r="K49" s="9"/>
      <c r="L49" s="9"/>
      <c r="M49" s="9"/>
      <c r="N49" s="9"/>
      <c r="O49" s="63"/>
      <c r="P49" s="11"/>
      <c r="Q49" s="11"/>
      <c r="R49" s="64" t="s">
        <v>20</v>
      </c>
      <c r="S49" s="65"/>
      <c r="T49" s="77">
        <v>1</v>
      </c>
      <c r="U49" s="1"/>
      <c r="V49" s="11"/>
      <c r="W49" s="11"/>
      <c r="X49" s="11"/>
      <c r="Y49" s="11"/>
      <c r="Z49" s="11"/>
      <c r="AA49" s="11"/>
    </row>
    <row r="50" spans="2:32" ht="15" customHeight="1">
      <c r="B50" s="338"/>
      <c r="C50" s="52"/>
      <c r="D50" s="131"/>
      <c r="E50" s="9"/>
      <c r="G50" s="11"/>
      <c r="K50" s="9"/>
      <c r="L50" s="566"/>
      <c r="M50" s="566"/>
      <c r="N50" s="566"/>
      <c r="O50" s="63"/>
      <c r="P50" s="11"/>
      <c r="Q50" s="11"/>
      <c r="R50" s="64" t="s">
        <v>21</v>
      </c>
      <c r="S50" s="66"/>
      <c r="T50" s="78">
        <f>E14</f>
        <v>0.78260869565217395</v>
      </c>
      <c r="U50" s="1"/>
      <c r="V50" s="11"/>
      <c r="W50" s="11"/>
      <c r="X50" s="11"/>
      <c r="Y50" s="11"/>
      <c r="Z50" s="11"/>
      <c r="AA50" s="11"/>
    </row>
    <row r="51" spans="2:32" s="16" customFormat="1" ht="15" customHeight="1">
      <c r="F51"/>
      <c r="G51"/>
      <c r="H51"/>
      <c r="I51"/>
      <c r="J51"/>
      <c r="K51" s="62"/>
      <c r="L51" s="133"/>
      <c r="M51" s="567"/>
      <c r="N51" s="567"/>
      <c r="O51" s="91"/>
      <c r="R51" s="18"/>
      <c r="S51" s="19"/>
      <c r="T51" s="77">
        <f>T49-T50</f>
        <v>0.21739130434782605</v>
      </c>
      <c r="U51" s="20"/>
    </row>
    <row r="52" spans="2:32" ht="12">
      <c r="B52" s="29"/>
      <c r="C52" s="264"/>
      <c r="D52" s="264"/>
      <c r="E52" s="264"/>
      <c r="K52" s="9"/>
      <c r="L52" s="134"/>
      <c r="M52" s="135"/>
      <c r="N52" s="135"/>
      <c r="O52" s="63"/>
      <c r="P52" s="11"/>
      <c r="Q52" s="11"/>
      <c r="R52" s="2"/>
      <c r="S52" s="7"/>
      <c r="T52" s="2"/>
      <c r="U52" s="1"/>
      <c r="V52" s="11"/>
      <c r="W52" s="74"/>
      <c r="X52" s="11"/>
      <c r="Y52" s="11"/>
      <c r="Z52" s="11"/>
      <c r="AA52" s="11"/>
    </row>
    <row r="53" spans="2:32" s="14" customFormat="1" ht="16.5" customHeight="1">
      <c r="C53" s="573"/>
      <c r="D53" s="573"/>
      <c r="F53"/>
      <c r="G53"/>
      <c r="H53"/>
      <c r="I53"/>
      <c r="J53" s="15"/>
      <c r="K53" s="134"/>
      <c r="L53" s="24"/>
      <c r="M53" s="130"/>
      <c r="N53" s="49"/>
      <c r="O53" s="24"/>
      <c r="W53" s="17"/>
      <c r="AB53" s="24"/>
      <c r="AC53" s="24"/>
      <c r="AD53" s="24"/>
      <c r="AE53" s="24"/>
      <c r="AF53" s="24"/>
    </row>
    <row r="54" spans="2:32" ht="15" customHeight="1">
      <c r="F54" s="121"/>
      <c r="H54" s="122"/>
      <c r="I54" s="123"/>
      <c r="J54" s="68"/>
      <c r="K54" s="134"/>
      <c r="L54" s="9"/>
      <c r="M54" s="130"/>
      <c r="N54" s="49"/>
      <c r="O54" s="136"/>
      <c r="P54" s="11"/>
      <c r="Q54" s="11"/>
      <c r="R54" s="7"/>
      <c r="S54" s="1"/>
      <c r="T54" s="1"/>
      <c r="U54" s="11"/>
      <c r="V54" s="11"/>
      <c r="W54" s="75"/>
      <c r="X54" s="11"/>
      <c r="Y54" s="11"/>
      <c r="Z54" s="11"/>
      <c r="AA54" s="11"/>
      <c r="AB54" s="454"/>
      <c r="AC54" s="454"/>
      <c r="AD54" s="454"/>
      <c r="AE54" s="454"/>
      <c r="AF54" s="454"/>
    </row>
    <row r="55" spans="2:32" ht="15" customHeight="1">
      <c r="J55" s="142"/>
      <c r="K55" s="134"/>
      <c r="L55" s="9"/>
      <c r="M55" s="52"/>
      <c r="N55" s="131"/>
      <c r="O55" s="63"/>
      <c r="P55" s="11"/>
      <c r="Q55" s="11"/>
      <c r="R55" s="7"/>
      <c r="S55" s="54"/>
      <c r="T55" s="54"/>
      <c r="U55" s="63"/>
      <c r="V55" s="63"/>
      <c r="W55" s="75"/>
      <c r="X55" s="63"/>
      <c r="Y55" s="11"/>
      <c r="Z55" s="11"/>
      <c r="AA55" s="11"/>
      <c r="AB55" s="25"/>
      <c r="AC55" s="25"/>
      <c r="AD55" s="25"/>
      <c r="AE55" s="25"/>
      <c r="AF55" s="25"/>
    </row>
    <row r="56" spans="2:32" ht="15" customHeight="1">
      <c r="K56" s="134"/>
      <c r="L56" s="9"/>
      <c r="M56" s="137"/>
      <c r="N56" s="138"/>
      <c r="O56" s="136"/>
      <c r="P56" s="69"/>
      <c r="Q56" s="69"/>
      <c r="R56" s="7"/>
      <c r="S56" s="472"/>
      <c r="T56" s="472"/>
      <c r="U56" s="472"/>
      <c r="V56" s="472"/>
      <c r="W56" s="472"/>
      <c r="X56" s="472"/>
      <c r="Y56" s="11"/>
      <c r="Z56" s="11"/>
      <c r="AA56" s="11"/>
      <c r="AB56" s="26"/>
      <c r="AC56" s="27"/>
      <c r="AD56" s="27"/>
      <c r="AE56" s="27"/>
      <c r="AF56" s="27"/>
    </row>
    <row r="57" spans="2:32" ht="15" customHeight="1">
      <c r="K57" s="9"/>
      <c r="L57" s="9"/>
      <c r="M57" s="144"/>
      <c r="N57" s="139"/>
      <c r="O57" s="17"/>
      <c r="P57" s="70"/>
      <c r="Q57" s="70"/>
      <c r="R57" s="7"/>
      <c r="S57" s="17"/>
      <c r="T57" s="17"/>
      <c r="U57" s="55"/>
      <c r="V57" s="63"/>
      <c r="W57" s="55"/>
      <c r="X57" s="141"/>
      <c r="Y57" s="11"/>
      <c r="Z57" s="11"/>
      <c r="AA57" s="11"/>
      <c r="AB57" s="9"/>
      <c r="AC57" s="9"/>
      <c r="AD57" s="9"/>
      <c r="AE57" s="9"/>
      <c r="AF57" s="9"/>
    </row>
    <row r="58" spans="2:32" ht="16.5" customHeight="1">
      <c r="B58" s="30"/>
      <c r="C58" s="30"/>
      <c r="D58" s="30"/>
      <c r="E58" s="30"/>
      <c r="F58" s="30"/>
      <c r="G58" s="39"/>
      <c r="H58" s="30"/>
      <c r="I58" s="30"/>
      <c r="K58" s="9"/>
      <c r="L58" s="494"/>
      <c r="M58" s="494"/>
      <c r="N58" s="494"/>
      <c r="O58" s="17"/>
      <c r="P58" s="71"/>
      <c r="Q58" s="71"/>
      <c r="R58" s="7"/>
      <c r="S58" s="56"/>
      <c r="T58" s="17"/>
      <c r="U58" s="49"/>
      <c r="V58" s="63"/>
      <c r="W58" s="67"/>
      <c r="X58" s="17"/>
      <c r="Y58" s="11"/>
      <c r="Z58" s="11"/>
      <c r="AA58" s="11"/>
    </row>
    <row r="59" spans="2:32" ht="16.5" customHeight="1">
      <c r="B59" s="40"/>
      <c r="C59" s="40"/>
      <c r="D59" s="39"/>
      <c r="E59" s="39"/>
      <c r="F59" s="40"/>
      <c r="G59" s="39"/>
      <c r="H59" s="40"/>
      <c r="I59" s="39"/>
      <c r="K59" s="9"/>
      <c r="L59" s="9"/>
      <c r="M59" s="9"/>
      <c r="N59" s="9"/>
      <c r="O59" s="17"/>
      <c r="P59" s="71"/>
      <c r="Q59" s="71"/>
      <c r="R59" s="8"/>
      <c r="S59" s="56"/>
      <c r="T59" s="17"/>
      <c r="U59" s="67"/>
      <c r="V59" s="63"/>
      <c r="W59" s="67"/>
      <c r="X59" s="141"/>
      <c r="Y59" s="11"/>
      <c r="Z59" s="11"/>
      <c r="AA59" s="11"/>
    </row>
    <row r="60" spans="2:32">
      <c r="B60" s="41"/>
      <c r="C60" s="40"/>
      <c r="D60" s="42"/>
      <c r="E60" s="42"/>
      <c r="F60" s="43"/>
      <c r="G60" s="44"/>
      <c r="H60" s="40"/>
      <c r="I60" s="28"/>
      <c r="K60" s="9"/>
      <c r="L60" s="9"/>
      <c r="M60" s="9"/>
      <c r="N60" s="9"/>
      <c r="O60" s="17"/>
      <c r="P60" s="72"/>
      <c r="Q60" s="72"/>
      <c r="R60" s="7"/>
      <c r="S60" s="56"/>
      <c r="T60" s="17"/>
      <c r="U60" s="52"/>
      <c r="V60" s="63"/>
      <c r="W60" s="67"/>
      <c r="X60" s="67"/>
      <c r="Y60" s="11"/>
      <c r="Z60" s="11"/>
      <c r="AA60" s="11"/>
    </row>
    <row r="61" spans="2:32" ht="10.5" customHeight="1">
      <c r="G61" s="40"/>
      <c r="H61" s="40"/>
      <c r="I61" s="28"/>
      <c r="K61" s="9"/>
      <c r="L61" s="9"/>
      <c r="M61" s="9"/>
      <c r="N61" s="9"/>
      <c r="O61" s="132"/>
      <c r="P61" s="11"/>
      <c r="Q61" s="11"/>
      <c r="R61" s="2"/>
      <c r="S61" s="56"/>
      <c r="T61" s="17"/>
      <c r="U61" s="52"/>
      <c r="V61" s="17"/>
      <c r="W61" s="141"/>
      <c r="X61" s="17"/>
      <c r="Y61" s="11"/>
      <c r="Z61" s="11"/>
      <c r="AA61" s="11"/>
    </row>
    <row r="62" spans="2:32">
      <c r="K62" s="9"/>
      <c r="L62" s="9"/>
      <c r="M62" s="9"/>
      <c r="N62" s="9"/>
      <c r="O62" s="9"/>
      <c r="P62" s="11"/>
      <c r="Q62" s="11"/>
      <c r="R62" s="2"/>
      <c r="S62" s="57"/>
      <c r="T62" s="57"/>
      <c r="U62" s="76"/>
      <c r="V62" s="58"/>
      <c r="W62" s="59"/>
      <c r="X62" s="57"/>
      <c r="Y62" s="11"/>
      <c r="Z62" s="11"/>
      <c r="AA62" s="11"/>
    </row>
    <row r="63" spans="2:32">
      <c r="K63" s="9"/>
      <c r="L63" s="9"/>
      <c r="M63" s="9"/>
      <c r="N63" s="9"/>
      <c r="O63" s="9"/>
      <c r="P63" s="11"/>
      <c r="Q63" s="11"/>
      <c r="R63" s="2"/>
      <c r="S63" s="60"/>
      <c r="T63" s="61"/>
      <c r="U63" s="61"/>
      <c r="V63" s="63"/>
      <c r="W63" s="63"/>
      <c r="X63" s="63"/>
      <c r="Y63" s="11"/>
      <c r="Z63" s="11"/>
      <c r="AA63" s="11"/>
    </row>
    <row r="64" spans="2:32" ht="12">
      <c r="G64" s="22"/>
      <c r="H64" s="22"/>
      <c r="K64" s="4"/>
      <c r="L64" s="4"/>
      <c r="P64" s="11"/>
      <c r="Q64" s="11"/>
      <c r="R64" s="2"/>
      <c r="S64" s="60"/>
      <c r="T64" s="61"/>
      <c r="U64" s="54"/>
      <c r="V64" s="63"/>
      <c r="W64" s="63"/>
      <c r="X64" s="63"/>
      <c r="Y64" s="11"/>
      <c r="Z64" s="11"/>
      <c r="AA64" s="11"/>
    </row>
    <row r="65" spans="2:27" ht="12">
      <c r="D65" s="126"/>
      <c r="G65" s="32"/>
      <c r="H65" s="31"/>
      <c r="I65" s="33"/>
      <c r="J65" s="31"/>
      <c r="K65" s="4"/>
      <c r="L65" s="4"/>
      <c r="P65" s="11"/>
      <c r="Q65" s="11"/>
      <c r="R65" s="2"/>
      <c r="S65" s="7"/>
      <c r="T65" s="1"/>
      <c r="U65" s="1"/>
      <c r="V65" s="11"/>
      <c r="W65" s="11"/>
      <c r="X65" s="11"/>
      <c r="Y65" s="11"/>
      <c r="Z65" s="11"/>
      <c r="AA65" s="11"/>
    </row>
    <row r="66" spans="2:27" ht="12">
      <c r="D66" s="127"/>
      <c r="G66" s="48"/>
      <c r="H66" s="48"/>
      <c r="I66" s="48"/>
      <c r="J66" s="48"/>
      <c r="K66" s="5"/>
      <c r="L66" s="5"/>
      <c r="P66" s="11"/>
      <c r="Q66" s="11"/>
      <c r="R66" s="2"/>
      <c r="S66" s="7"/>
      <c r="T66" s="2"/>
      <c r="U66" s="1"/>
      <c r="V66" s="11"/>
      <c r="W66" s="11"/>
      <c r="X66" s="11"/>
      <c r="Y66" s="11"/>
      <c r="Z66" s="11"/>
      <c r="AA66" s="11"/>
    </row>
    <row r="67" spans="2:27" ht="12">
      <c r="B67" s="31"/>
      <c r="C67" s="31"/>
      <c r="D67" s="31"/>
      <c r="E67" s="31"/>
      <c r="F67" s="31"/>
      <c r="G67" s="48"/>
      <c r="H67" s="48"/>
      <c r="I67" s="48"/>
      <c r="J67" s="48"/>
      <c r="K67" s="5"/>
      <c r="L67" s="5"/>
      <c r="O67" s="11"/>
      <c r="P67" s="11"/>
      <c r="Q67" s="11"/>
      <c r="R67" s="2"/>
      <c r="S67" s="7"/>
      <c r="T67" s="1"/>
      <c r="U67" s="1"/>
      <c r="V67" s="11"/>
      <c r="W67" s="11"/>
      <c r="X67" s="11"/>
      <c r="Y67" s="11"/>
      <c r="Z67" s="11"/>
      <c r="AA67" s="11"/>
    </row>
    <row r="68" spans="2:27">
      <c r="B68" s="31"/>
      <c r="C68" s="31"/>
      <c r="D68" s="31"/>
      <c r="E68" s="31"/>
      <c r="F68" s="31"/>
      <c r="G68" s="31"/>
      <c r="H68" s="31"/>
      <c r="I68" s="31"/>
      <c r="J68" s="31"/>
      <c r="K68" s="5"/>
      <c r="L68" s="5"/>
      <c r="O68" s="11"/>
      <c r="P68" s="11"/>
      <c r="Q68" s="11"/>
      <c r="R68" s="2"/>
      <c r="S68" s="7"/>
      <c r="T68" s="2"/>
      <c r="U68" s="1"/>
      <c r="V68" s="11"/>
      <c r="W68" s="11"/>
      <c r="X68" s="11"/>
      <c r="Y68" s="11"/>
      <c r="Z68" s="11"/>
      <c r="AA68" s="11"/>
    </row>
    <row r="69" spans="2:27">
      <c r="B69" s="37"/>
      <c r="C69" s="37"/>
      <c r="D69" s="37"/>
      <c r="E69" s="37"/>
      <c r="F69" s="37"/>
      <c r="G69" s="37"/>
      <c r="H69" s="37"/>
      <c r="I69" s="37"/>
      <c r="J69" s="37"/>
      <c r="K69" s="5"/>
      <c r="L69" s="5"/>
      <c r="O69" s="11"/>
      <c r="P69" s="11"/>
      <c r="Q69" s="11"/>
      <c r="R69" s="2"/>
      <c r="S69" s="7"/>
      <c r="T69" s="2"/>
      <c r="U69" s="1"/>
      <c r="V69" s="11"/>
      <c r="W69" s="11"/>
      <c r="X69" s="11"/>
      <c r="Y69" s="11"/>
      <c r="Z69" s="11"/>
      <c r="AA69" s="11"/>
    </row>
    <row r="70" spans="2:27">
      <c r="G70" s="31"/>
      <c r="H70" s="31"/>
      <c r="I70" s="31"/>
      <c r="J70" s="31"/>
      <c r="O70" s="11"/>
      <c r="P70" s="11"/>
      <c r="Q70" s="11"/>
      <c r="R70" s="2"/>
      <c r="S70" s="7"/>
      <c r="T70" s="2"/>
      <c r="U70" s="1"/>
      <c r="V70" s="11"/>
      <c r="W70" s="11"/>
      <c r="X70" s="11"/>
      <c r="Y70" s="11"/>
      <c r="Z70" s="11"/>
      <c r="AA70" s="11"/>
    </row>
    <row r="71" spans="2:27">
      <c r="G71" s="31"/>
      <c r="H71" s="31"/>
      <c r="I71" s="31"/>
      <c r="J71" s="31"/>
      <c r="O71" s="11"/>
      <c r="P71" s="11"/>
      <c r="Q71" s="11"/>
      <c r="R71" s="2"/>
      <c r="S71" s="7"/>
      <c r="T71" s="1"/>
      <c r="U71" s="1"/>
      <c r="V71" s="11"/>
      <c r="W71" s="11"/>
      <c r="X71" s="11"/>
      <c r="Y71" s="11"/>
      <c r="Z71" s="11"/>
      <c r="AA71" s="11"/>
    </row>
    <row r="72" spans="2:27">
      <c r="G72" s="31"/>
      <c r="H72" s="31"/>
      <c r="I72" s="31"/>
      <c r="J72" s="31"/>
      <c r="O72" s="11"/>
      <c r="P72" s="11"/>
      <c r="Q72" s="11"/>
      <c r="R72" s="2"/>
      <c r="S72" s="7"/>
      <c r="T72" s="1"/>
      <c r="U72" s="2"/>
      <c r="V72" s="11"/>
      <c r="W72" s="11"/>
      <c r="X72" s="11"/>
      <c r="Y72" s="11"/>
      <c r="Z72" s="11"/>
      <c r="AA72" s="11"/>
    </row>
    <row r="73" spans="2:27" ht="15" customHeight="1">
      <c r="G73" s="31"/>
      <c r="H73" s="31"/>
      <c r="I73" s="31"/>
      <c r="J73" s="31"/>
      <c r="O73" s="11"/>
      <c r="P73" s="11"/>
      <c r="Q73" s="11"/>
      <c r="R73" s="2"/>
      <c r="S73" s="7"/>
      <c r="T73" s="2"/>
      <c r="U73" s="1"/>
      <c r="V73" s="11"/>
      <c r="W73" s="11"/>
      <c r="X73" s="11"/>
      <c r="Y73" s="11"/>
      <c r="Z73" s="11"/>
      <c r="AA73" s="11"/>
    </row>
    <row r="74" spans="2:27" ht="7.95" customHeight="1">
      <c r="G74" s="31"/>
      <c r="H74" s="31"/>
      <c r="I74" s="31"/>
      <c r="J74" s="31"/>
      <c r="O74" s="11"/>
      <c r="P74" s="11"/>
      <c r="Q74" s="11"/>
      <c r="R74" s="2"/>
      <c r="S74" s="7"/>
      <c r="T74" s="2"/>
      <c r="U74" s="1"/>
      <c r="V74" s="11"/>
      <c r="W74" s="11"/>
      <c r="X74" s="11"/>
      <c r="Y74" s="11"/>
      <c r="Z74" s="11"/>
      <c r="AA74" s="11"/>
    </row>
    <row r="75" spans="2:27">
      <c r="G75" s="31"/>
      <c r="H75" s="31"/>
      <c r="I75" s="31"/>
      <c r="J75" s="31"/>
      <c r="O75" s="11"/>
      <c r="P75" s="11"/>
      <c r="Q75" s="11"/>
      <c r="R75" s="2"/>
      <c r="S75" s="7"/>
      <c r="T75" s="2"/>
      <c r="U75" s="1"/>
      <c r="V75" s="11"/>
      <c r="W75" s="11"/>
      <c r="X75" s="11"/>
      <c r="Y75" s="11"/>
      <c r="Z75" s="11"/>
      <c r="AA75" s="11"/>
    </row>
    <row r="76" spans="2:27" ht="13.8">
      <c r="B76" s="31"/>
      <c r="C76" s="31"/>
      <c r="D76" s="31"/>
      <c r="E76" s="31"/>
      <c r="F76" s="31"/>
      <c r="G76" s="31"/>
      <c r="H76" s="31"/>
      <c r="I76" s="31"/>
      <c r="J76" s="31"/>
      <c r="K76" s="68"/>
      <c r="L76" s="68"/>
      <c r="M76" s="68"/>
      <c r="N76" s="68"/>
      <c r="O76" s="68"/>
      <c r="R76" s="2"/>
      <c r="S76" s="7"/>
      <c r="T76" s="2"/>
      <c r="U76" s="1"/>
      <c r="X76" s="46"/>
    </row>
    <row r="77" spans="2:27">
      <c r="B77" s="31"/>
      <c r="C77" s="31"/>
      <c r="D77" s="31"/>
      <c r="E77" s="31"/>
      <c r="F77" s="31"/>
      <c r="G77" s="31"/>
      <c r="H77" s="31"/>
      <c r="I77" s="31"/>
      <c r="J77" s="31"/>
      <c r="R77" s="2"/>
      <c r="S77" s="7"/>
      <c r="T77" s="1"/>
      <c r="U77" s="1"/>
      <c r="X77" s="10"/>
    </row>
    <row r="78" spans="2:27">
      <c r="M78" s="11"/>
      <c r="R78" s="2"/>
      <c r="S78" s="7"/>
      <c r="T78" s="2"/>
      <c r="U78" s="1"/>
    </row>
    <row r="79" spans="2:27">
      <c r="R79" s="2"/>
      <c r="S79" s="7"/>
      <c r="U79" s="1"/>
    </row>
    <row r="80" spans="2:27">
      <c r="R80" s="2"/>
      <c r="S80" s="7"/>
      <c r="U80" s="1"/>
    </row>
    <row r="81" spans="2:24" ht="12" customHeight="1">
      <c r="R81" s="2"/>
      <c r="S81" s="7"/>
      <c r="U81" s="1"/>
      <c r="X81" s="45" t="str">
        <f>CONCATENATE("Of the 45 targets, ",C18," ","were identified with ",C19," ","commission errors. This corresponds to an Accuracy Index of "&amp;TEXT(C21,"0% ")&amp;"which contrasts with the average of 95% for healthy individuals.")</f>
        <v>Of the 45 targets,  were identified with  commission errors. This corresponds to an Accuracy Index of 0% which contrasts with the average of 95% for healthy individuals.</v>
      </c>
    </row>
    <row r="82" spans="2:24" ht="12.75" customHeight="1">
      <c r="K82" s="30"/>
      <c r="L82" s="30"/>
      <c r="R82" s="2"/>
      <c r="S82" s="7"/>
      <c r="U82" s="1"/>
      <c r="X82" s="45"/>
    </row>
    <row r="83" spans="2:24" ht="10.5" customHeight="1">
      <c r="R83" s="2"/>
      <c r="S83" s="7"/>
      <c r="U83" s="1"/>
      <c r="X83" s="45"/>
    </row>
    <row r="84" spans="2:24" ht="13.05" customHeight="1">
      <c r="R84" s="1"/>
      <c r="S84" s="7"/>
      <c r="U84" s="1"/>
      <c r="X84" s="13" t="e">
        <f>CONCATENATE("The Accuracy Index, which takes into account correct answers and errors, is " &amp;TEXT('Healthy Controls Comparison'!#REF!,"0%")&amp;" different from the normative sample.")</f>
        <v>#REF!</v>
      </c>
    </row>
    <row r="85" spans="2:24" ht="13.05" customHeight="1">
      <c r="R85" s="2"/>
      <c r="S85" s="8"/>
      <c r="U85" s="1"/>
    </row>
    <row r="86" spans="2:24" ht="13.05" customHeight="1">
      <c r="R86" s="2"/>
      <c r="S86" s="7"/>
    </row>
    <row r="87" spans="2:24">
      <c r="K87" s="31"/>
      <c r="L87" s="31"/>
      <c r="M87" s="31"/>
      <c r="N87" s="31"/>
      <c r="O87" s="31"/>
      <c r="P87" s="31"/>
      <c r="Q87" s="31"/>
      <c r="R87" s="34"/>
      <c r="S87" s="35"/>
      <c r="T87" s="31"/>
      <c r="U87" s="31"/>
    </row>
    <row r="88" spans="2:24" ht="13.05" customHeight="1">
      <c r="K88" s="48"/>
      <c r="L88" s="48"/>
      <c r="M88" s="48"/>
      <c r="N88" s="48"/>
      <c r="O88" s="48"/>
      <c r="P88" s="31"/>
      <c r="Q88" s="31"/>
      <c r="R88" s="34"/>
      <c r="S88" s="35"/>
      <c r="T88" s="31"/>
      <c r="U88" s="31"/>
    </row>
    <row r="89" spans="2:24" ht="6" customHeight="1">
      <c r="K89" s="48"/>
      <c r="L89" s="48"/>
      <c r="M89" s="48"/>
      <c r="N89" s="48"/>
      <c r="O89" s="48"/>
      <c r="P89" s="31"/>
      <c r="Q89" s="31"/>
      <c r="R89" s="34"/>
      <c r="S89" s="36"/>
      <c r="T89" s="31"/>
      <c r="U89" s="31"/>
    </row>
    <row r="90" spans="2:24">
      <c r="K90" s="31"/>
      <c r="L90" s="31"/>
      <c r="M90" s="31"/>
      <c r="N90" s="31"/>
      <c r="O90" s="31"/>
      <c r="P90" s="31"/>
      <c r="Q90" s="31"/>
      <c r="R90" s="34"/>
      <c r="S90" s="35"/>
      <c r="T90" s="31"/>
      <c r="U90" s="31"/>
    </row>
    <row r="91" spans="2:24" s="12" customFormat="1">
      <c r="B91"/>
      <c r="C91"/>
      <c r="D91"/>
      <c r="E91"/>
      <c r="F91"/>
      <c r="G91"/>
      <c r="H91"/>
      <c r="I91"/>
      <c r="J91"/>
      <c r="K91" s="37"/>
      <c r="L91" s="37"/>
      <c r="M91" s="37"/>
      <c r="N91" s="37"/>
      <c r="O91" s="47"/>
      <c r="P91" s="47"/>
      <c r="Q91" s="47"/>
      <c r="R91" s="47"/>
      <c r="S91" s="47"/>
      <c r="T91" s="47"/>
      <c r="U91" s="47"/>
    </row>
    <row r="92" spans="2:24">
      <c r="K92" s="31"/>
      <c r="L92" s="31"/>
      <c r="M92" s="31"/>
      <c r="N92" s="31"/>
      <c r="O92" s="31"/>
      <c r="P92" s="31"/>
      <c r="Q92" s="31"/>
      <c r="R92" s="38"/>
      <c r="S92" s="35"/>
      <c r="T92" s="31"/>
      <c r="U92" s="31"/>
    </row>
    <row r="93" spans="2:24">
      <c r="K93" s="31"/>
      <c r="L93" s="31"/>
      <c r="M93" s="31"/>
      <c r="N93" s="31"/>
      <c r="O93" s="31"/>
      <c r="P93" s="31"/>
      <c r="Q93" s="31"/>
      <c r="R93" s="38"/>
      <c r="S93" s="35"/>
      <c r="T93" s="31"/>
      <c r="U93" s="31"/>
    </row>
    <row r="94" spans="2:24">
      <c r="K94" s="31"/>
      <c r="L94" s="31"/>
      <c r="M94" s="31"/>
      <c r="N94" s="31"/>
      <c r="O94" s="31"/>
      <c r="P94" s="31"/>
      <c r="Q94" s="31"/>
      <c r="R94" s="34"/>
      <c r="S94" s="35"/>
      <c r="T94" s="31"/>
      <c r="U94" s="31"/>
    </row>
    <row r="95" spans="2:24">
      <c r="K95" s="31"/>
      <c r="L95" s="31"/>
      <c r="M95" s="31"/>
      <c r="N95" s="31"/>
      <c r="O95" s="31"/>
      <c r="P95" s="31"/>
      <c r="Q95" s="31"/>
      <c r="R95" s="34"/>
      <c r="S95" s="35"/>
      <c r="T95" s="31"/>
      <c r="U95" s="31"/>
    </row>
    <row r="96" spans="2:24">
      <c r="K96" s="31"/>
      <c r="L96" s="31"/>
      <c r="M96" s="31"/>
      <c r="N96" s="31"/>
      <c r="O96" s="31"/>
      <c r="P96" s="31"/>
      <c r="Q96" s="31"/>
      <c r="R96" s="34"/>
      <c r="S96" s="35"/>
      <c r="T96" s="31"/>
      <c r="U96" s="31"/>
    </row>
    <row r="97" spans="11:21">
      <c r="K97" s="31"/>
      <c r="L97" s="31"/>
      <c r="M97" s="31"/>
      <c r="N97" s="31"/>
      <c r="O97" s="31"/>
      <c r="P97" s="31"/>
      <c r="Q97" s="31"/>
      <c r="R97" s="34"/>
      <c r="S97" s="35"/>
      <c r="T97" s="31"/>
      <c r="U97" s="31"/>
    </row>
    <row r="98" spans="11:21">
      <c r="K98" s="31"/>
      <c r="L98" s="31"/>
      <c r="M98" s="31"/>
      <c r="N98" s="31"/>
      <c r="O98" s="31"/>
      <c r="P98" s="31"/>
      <c r="Q98" s="31"/>
      <c r="R98" s="34"/>
      <c r="S98" s="31"/>
      <c r="T98" s="31"/>
      <c r="U98" s="31"/>
    </row>
    <row r="99" spans="11:21">
      <c r="K99" s="31"/>
      <c r="L99" s="31"/>
      <c r="M99" s="31"/>
      <c r="N99" s="31"/>
      <c r="O99" s="31"/>
      <c r="P99" s="31"/>
      <c r="Q99" s="31"/>
      <c r="R99" s="34"/>
      <c r="S99" s="31"/>
      <c r="T99" s="31"/>
      <c r="U99" s="31"/>
    </row>
    <row r="100" spans="11:21">
      <c r="R100" s="2"/>
    </row>
    <row r="101" spans="11:21">
      <c r="R101" s="2"/>
    </row>
  </sheetData>
  <mergeCells count="33">
    <mergeCell ref="G17:J17"/>
    <mergeCell ref="I2:J2"/>
    <mergeCell ref="I3:J3"/>
    <mergeCell ref="C2:E2"/>
    <mergeCell ref="D6:J6"/>
    <mergeCell ref="H12:J12"/>
    <mergeCell ref="G5:H5"/>
    <mergeCell ref="D7:J7"/>
    <mergeCell ref="B5:C5"/>
    <mergeCell ref="G4:H4"/>
    <mergeCell ref="H10:H11"/>
    <mergeCell ref="B17:E17"/>
    <mergeCell ref="D15:E15"/>
    <mergeCell ref="AB54:AF54"/>
    <mergeCell ref="S56:X56"/>
    <mergeCell ref="B37:C37"/>
    <mergeCell ref="B22:G22"/>
    <mergeCell ref="B38:C38"/>
    <mergeCell ref="B39:C39"/>
    <mergeCell ref="B36:C36"/>
    <mergeCell ref="C42:F42"/>
    <mergeCell ref="B40:F40"/>
    <mergeCell ref="C53:D53"/>
    <mergeCell ref="H35:J35"/>
    <mergeCell ref="B27:E27"/>
    <mergeCell ref="B35:F35"/>
    <mergeCell ref="B29:F29"/>
    <mergeCell ref="E39:F39"/>
    <mergeCell ref="L58:N58"/>
    <mergeCell ref="K46:M46"/>
    <mergeCell ref="L50:N50"/>
    <mergeCell ref="M51:N51"/>
    <mergeCell ref="H40:J40"/>
  </mergeCells>
  <phoneticPr fontId="1" type="noConversion"/>
  <conditionalFormatting sqref="D39">
    <cfRule type="cellIs" dxfId="1" priority="3" operator="greaterThan">
      <formula>0.1</formula>
    </cfRule>
  </conditionalFormatting>
  <conditionalFormatting sqref="J37 I37:I38">
    <cfRule type="cellIs" dxfId="0" priority="1" operator="lessThan">
      <formula>-1.499</formula>
    </cfRule>
  </conditionalFormatting>
  <dataValidations disablePrompts="1" count="1">
    <dataValidation type="list" allowBlank="1" showInputMessage="1" showErrorMessage="1" sqref="D36" xr:uid="{802BC4A9-B948-4A45-BA1A-EE34B37370DE}">
      <formula1>"No response or Unable to answer, Easy, Little difficult, Moderately difficult, Extremely difficult"</formula1>
    </dataValidation>
  </dataValidations>
  <printOptions horizontalCentered="1" verticalCentered="1"/>
  <pageMargins left="0.25" right="0.25" top="0.5" bottom="0.5" header="0.3" footer="0.3"/>
  <pageSetup orientation="portrait" blackAndWhite="1" horizontalDpi="4294967292" verticalDpi="4294967292"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D920B-A9C7-F340-BE1B-EECB40ED09B0}">
  <dimension ref="B2:L26"/>
  <sheetViews>
    <sheetView showGridLines="0" workbookViewId="0">
      <selection activeCell="A2" sqref="A2"/>
    </sheetView>
  </sheetViews>
  <sheetFormatPr defaultColWidth="11" defaultRowHeight="11.4"/>
  <cols>
    <col min="1" max="1" width="4" customWidth="1"/>
    <col min="2" max="2" width="38.75" customWidth="1"/>
    <col min="3" max="3" width="23.625" customWidth="1"/>
    <col min="4" max="4" width="40.375" customWidth="1"/>
  </cols>
  <sheetData>
    <row r="2" spans="2:12" s="281" customFormat="1" ht="25.8" customHeight="1">
      <c r="B2" s="279" t="s">
        <v>132</v>
      </c>
      <c r="C2" s="279"/>
      <c r="D2" s="279"/>
      <c r="E2" s="282"/>
      <c r="F2" s="282"/>
      <c r="G2" s="282"/>
      <c r="H2" s="282"/>
      <c r="I2" s="282"/>
      <c r="J2" s="282"/>
      <c r="K2" s="282"/>
      <c r="L2" s="282"/>
    </row>
    <row r="3" spans="2:12" ht="28.2" customHeight="1" thickBot="1">
      <c r="B3" s="600" t="s">
        <v>114</v>
      </c>
      <c r="C3" s="601"/>
      <c r="D3" s="601"/>
    </row>
    <row r="4" spans="2:12" ht="30" customHeight="1" thickTop="1">
      <c r="B4" s="597" t="s">
        <v>155</v>
      </c>
      <c r="C4" s="598"/>
      <c r="D4" s="599"/>
    </row>
    <row r="5" spans="2:12" s="283" customFormat="1" ht="16.05" customHeight="1">
      <c r="B5" s="330" t="s">
        <v>86</v>
      </c>
      <c r="C5" s="331" t="s">
        <v>91</v>
      </c>
      <c r="D5" s="327" t="s">
        <v>87</v>
      </c>
    </row>
    <row r="6" spans="2:12" s="281" customFormat="1" ht="16.05" customHeight="1">
      <c r="B6" s="325" t="s">
        <v>88</v>
      </c>
      <c r="C6" s="326">
        <f>'Enter Scores'!F10</f>
        <v>15</v>
      </c>
      <c r="D6" s="327">
        <f>'Enter Scores'!G10</f>
        <v>0</v>
      </c>
    </row>
    <row r="7" spans="2:12" s="281" customFormat="1" ht="16.05" customHeight="1">
      <c r="B7" s="325" t="s">
        <v>89</v>
      </c>
      <c r="C7" s="326">
        <f>'Enter Scores'!F11</f>
        <v>14</v>
      </c>
      <c r="D7" s="327">
        <f>'Enter Scores'!G11</f>
        <v>0</v>
      </c>
    </row>
    <row r="8" spans="2:12" s="281" customFormat="1" ht="16.05" customHeight="1" thickBot="1">
      <c r="B8" s="328" t="s">
        <v>90</v>
      </c>
      <c r="C8" s="336">
        <f>'Enter Scores'!F12</f>
        <v>7</v>
      </c>
      <c r="D8" s="337">
        <f>'Enter Scores'!G12</f>
        <v>1</v>
      </c>
    </row>
    <row r="9" spans="2:12" ht="12" thickTop="1"/>
    <row r="10" spans="2:12" ht="24" customHeight="1">
      <c r="B10" s="285" t="str">
        <f>HYPERLINK("https://openai.com", "OpenAI Click Here")</f>
        <v>OpenAI Click Here</v>
      </c>
      <c r="D10" s="284" t="str">
        <f>HYPERLINK("https://gemini.google.com/app", "Google Gemini Click Here")</f>
        <v>Google Gemini Click Here</v>
      </c>
    </row>
    <row r="11" spans="2:12" ht="10.050000000000001" customHeight="1"/>
    <row r="12" spans="2:12" ht="13.8">
      <c r="B12" s="333" t="s">
        <v>96</v>
      </c>
      <c r="C12" s="329"/>
      <c r="D12" s="333" t="s">
        <v>92</v>
      </c>
    </row>
    <row r="14" spans="2:12" ht="27" customHeight="1">
      <c r="B14" s="399" t="s">
        <v>146</v>
      </c>
      <c r="C14" s="398"/>
      <c r="D14" s="398"/>
    </row>
    <row r="16" spans="2:12" ht="13.95" customHeight="1">
      <c r="B16" s="402">
        <v>1</v>
      </c>
      <c r="C16" s="596" t="s">
        <v>106</v>
      </c>
      <c r="D16" s="596"/>
    </row>
    <row r="17" spans="2:4" ht="16.95" customHeight="1">
      <c r="B17" s="402"/>
      <c r="C17" s="596"/>
      <c r="D17" s="596"/>
    </row>
    <row r="18" spans="2:4" s="16" customFormat="1" ht="12" customHeight="1">
      <c r="B18" s="403"/>
    </row>
    <row r="19" spans="2:4" ht="13.8">
      <c r="B19" s="402">
        <v>2</v>
      </c>
      <c r="C19" s="595" t="s">
        <v>109</v>
      </c>
      <c r="D19" s="595"/>
    </row>
    <row r="20" spans="2:4" ht="28.05" customHeight="1">
      <c r="B20" s="403"/>
      <c r="C20" s="595"/>
      <c r="D20" s="595"/>
    </row>
    <row r="21" spans="2:4" s="16" customFormat="1" ht="12" customHeight="1">
      <c r="B21" s="403"/>
    </row>
    <row r="22" spans="2:4" ht="16.05" customHeight="1">
      <c r="B22" s="402">
        <v>3</v>
      </c>
      <c r="C22" s="595" t="s">
        <v>133</v>
      </c>
      <c r="D22" s="595"/>
    </row>
    <row r="23" spans="2:4" ht="28.95" customHeight="1">
      <c r="C23" s="595"/>
      <c r="D23" s="595"/>
    </row>
    <row r="24" spans="2:4" ht="16.05" customHeight="1">
      <c r="C24" s="401" t="s">
        <v>131</v>
      </c>
      <c r="D24" s="400"/>
    </row>
    <row r="25" spans="2:4" ht="12">
      <c r="B25" s="400"/>
      <c r="C25" s="400"/>
      <c r="D25" s="400"/>
    </row>
    <row r="26" spans="2:4" ht="12">
      <c r="C26" s="400"/>
    </row>
  </sheetData>
  <mergeCells count="5">
    <mergeCell ref="C19:D20"/>
    <mergeCell ref="C22:D23"/>
    <mergeCell ref="C16:D17"/>
    <mergeCell ref="B4:D4"/>
    <mergeCell ref="B3:D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Enter Scores</vt:lpstr>
      <vt:lpstr>Repeated Assessments</vt:lpstr>
      <vt:lpstr>Set Up Other Group Data</vt:lpstr>
      <vt:lpstr>Healthy Controls Comparison</vt:lpstr>
      <vt:lpstr>Print Results</vt:lpstr>
      <vt:lpstr>AI interpretation</vt:lpstr>
      <vt:lpstr>'Print Results'!Print_Area</vt:lpstr>
      <vt:lpstr>'Repeated Assessments'!Print_Area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ANBH</dc:creator>
  <cp:keywords/>
  <dc:description/>
  <cp:lastModifiedBy>Glen Greenberg</cp:lastModifiedBy>
  <cp:revision/>
  <cp:lastPrinted>2026-10-25T21:52:33Z</cp:lastPrinted>
  <dcterms:created xsi:type="dcterms:W3CDTF">2006-06-12T14:40:16Z</dcterms:created>
  <dcterms:modified xsi:type="dcterms:W3CDTF">2026-11-01T11:58:14Z</dcterms:modified>
  <cp:category/>
  <cp:contentStatus/>
</cp:coreProperties>
</file>